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30" windowWidth="14445" windowHeight="12735" activeTab="0"/>
  </bookViews>
  <sheets>
    <sheet name="CVD" sheetId="1" r:id="rId1"/>
  </sheets>
  <definedNames>
    <definedName name="_xlnm.Print_Area" localSheetId="0">'CVD'!$A$1:$N$37</definedName>
  </definedNames>
  <calcPr fullCalcOnLoad="1"/>
</workbook>
</file>

<file path=xl/sharedStrings.xml><?xml version="1.0" encoding="utf-8"?>
<sst xmlns="http://schemas.openxmlformats.org/spreadsheetml/2006/main" count="237" uniqueCount="125">
  <si>
    <t>Modello</t>
  </si>
  <si>
    <t>S</t>
  </si>
  <si>
    <t>Q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</si>
  <si>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/h]</t>
    </r>
  </si>
  <si>
    <t>D</t>
  </si>
  <si>
    <t>[Pa]</t>
  </si>
  <si>
    <t>ver.</t>
  </si>
  <si>
    <t>a1</t>
  </si>
  <si>
    <t>a2</t>
  </si>
  <si>
    <t>a3</t>
  </si>
  <si>
    <t>CVD (Ventilatori centrifughi cassonati direttamente accoppiati)</t>
  </si>
  <si>
    <t>modello</t>
  </si>
  <si>
    <t>3/8-4M70</t>
  </si>
  <si>
    <t>7/7-6M62</t>
  </si>
  <si>
    <t>7/7-6M147</t>
  </si>
  <si>
    <t>7/7-4M147</t>
  </si>
  <si>
    <t>9/7-6M245</t>
  </si>
  <si>
    <t>9/7-4M300</t>
  </si>
  <si>
    <t>9/9-6M245</t>
  </si>
  <si>
    <t>9/9-4M373</t>
  </si>
  <si>
    <t>10/10-6M245</t>
  </si>
  <si>
    <t>10/10-4M550</t>
  </si>
  <si>
    <t>12/12-6M736</t>
  </si>
  <si>
    <t>12/12-6T1100</t>
  </si>
  <si>
    <r>
      <t>P</t>
    </r>
    <r>
      <rPr>
        <b/>
        <vertAlign val="subscript"/>
        <sz val="10"/>
        <rFont val="Arial"/>
        <family val="2"/>
      </rPr>
      <t>S</t>
    </r>
  </si>
  <si>
    <t>prev</t>
  </si>
  <si>
    <t>statica</t>
  </si>
  <si>
    <t>totale</t>
  </si>
  <si>
    <t>filtro</t>
  </si>
  <si>
    <t>SI</t>
  </si>
  <si>
    <t>NO</t>
  </si>
  <si>
    <r>
      <t>P</t>
    </r>
    <r>
      <rPr>
        <b/>
        <vertAlign val="subscript"/>
        <sz val="10"/>
        <rFont val="Arial"/>
        <family val="2"/>
      </rPr>
      <t>t</t>
    </r>
  </si>
  <si>
    <t>a4</t>
  </si>
  <si>
    <t>a5</t>
  </si>
  <si>
    <t>a6</t>
  </si>
  <si>
    <t>a7</t>
  </si>
  <si>
    <t>a8</t>
  </si>
  <si>
    <t>a9</t>
  </si>
  <si>
    <t>a10</t>
  </si>
  <si>
    <t>Ps</t>
  </si>
  <si>
    <t>Ps eff</t>
  </si>
  <si>
    <t>k</t>
  </si>
  <si>
    <t>i-1</t>
  </si>
  <si>
    <t>Qmin</t>
  </si>
  <si>
    <t>Qmax</t>
  </si>
  <si>
    <t>E</t>
  </si>
  <si>
    <t>portata minima</t>
  </si>
  <si>
    <t>portata massima</t>
  </si>
  <si>
    <t>Pt</t>
  </si>
  <si>
    <t>Pd</t>
  </si>
  <si>
    <t>r</t>
  </si>
  <si>
    <t>punto stimato</t>
  </si>
  <si>
    <t>punto reale</t>
  </si>
  <si>
    <r>
      <t>D</t>
    </r>
    <r>
      <rPr>
        <b/>
        <sz val="10"/>
        <rFont val="Arial"/>
        <family val="2"/>
      </rPr>
      <t xml:space="preserve"> min</t>
    </r>
  </si>
  <si>
    <t>Q eff</t>
  </si>
  <si>
    <t>portata effettiva</t>
  </si>
  <si>
    <t>Pt eff</t>
  </si>
  <si>
    <t>prevalenza statica effettiva</t>
  </si>
  <si>
    <t>prevalenza totale effettiva</t>
  </si>
  <si>
    <t>velocità di rotazione</t>
  </si>
  <si>
    <t>rpm</t>
  </si>
  <si>
    <t>Pw</t>
  </si>
  <si>
    <t>[W]</t>
  </si>
  <si>
    <t>potenza motore</t>
  </si>
  <si>
    <t>gp</t>
  </si>
  <si>
    <t>[IP/classe]</t>
  </si>
  <si>
    <t>grado di protezione</t>
  </si>
  <si>
    <t>44/B</t>
  </si>
  <si>
    <t>20/B</t>
  </si>
  <si>
    <t>44/F</t>
  </si>
  <si>
    <t>tensione di alimentazione</t>
  </si>
  <si>
    <t>[V-fasi]</t>
  </si>
  <si>
    <t>230-1</t>
  </si>
  <si>
    <t>400/230-3</t>
  </si>
  <si>
    <t>I</t>
  </si>
  <si>
    <t>[A]</t>
  </si>
  <si>
    <t>corrente massima</t>
  </si>
  <si>
    <t>--</t>
  </si>
  <si>
    <t>cc</t>
  </si>
  <si>
    <r>
      <t>[</t>
    </r>
    <r>
      <rPr>
        <sz val="10"/>
        <rFont val="Symbol"/>
        <family val="1"/>
      </rPr>
      <t>m</t>
    </r>
    <r>
      <rPr>
        <sz val="10"/>
        <rFont val="Arial"/>
        <family val="2"/>
      </rPr>
      <t>f]</t>
    </r>
  </si>
  <si>
    <t>capacità condensatore</t>
  </si>
  <si>
    <t>Lp</t>
  </si>
  <si>
    <t>[dB(A)]</t>
  </si>
  <si>
    <t>T</t>
  </si>
  <si>
    <r>
      <t>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</si>
  <si>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t>[%]</t>
  </si>
  <si>
    <r>
      <t>D</t>
    </r>
    <r>
      <rPr>
        <b/>
        <sz val="10"/>
        <rFont val="Arial"/>
        <family val="2"/>
      </rPr>
      <t>Q</t>
    </r>
  </si>
  <si>
    <t>11  -  10/10-4M550</t>
  </si>
  <si>
    <t>13  -  12/12-6T1100</t>
  </si>
  <si>
    <r>
      <t xml:space="preserve">scarto portate </t>
    </r>
    <r>
      <rPr>
        <i/>
        <sz val="10"/>
        <rFont val="Arial"/>
        <family val="2"/>
      </rPr>
      <t>(|Q-Qeff|/Q)x100</t>
    </r>
  </si>
  <si>
    <t>portata aria</t>
  </si>
  <si>
    <t>prevalenza statica utile richiesta</t>
  </si>
  <si>
    <t>prevalenza totale utile richiesta</t>
  </si>
  <si>
    <t>cod.</t>
  </si>
  <si>
    <t>10  -  10/10-6M550</t>
  </si>
  <si>
    <t>10/10-6M550</t>
  </si>
  <si>
    <t>12  -  12/12-6M736</t>
  </si>
  <si>
    <t xml:space="preserve">  1  -  3/8-4M70</t>
  </si>
  <si>
    <t xml:space="preserve">  2  -  7/7-6M62</t>
  </si>
  <si>
    <t xml:space="preserve">  3  -  7/7-6M147</t>
  </si>
  <si>
    <t xml:space="preserve">  4  -  7/7-4M147</t>
  </si>
  <si>
    <t xml:space="preserve">  5  -  9/7-6M245</t>
  </si>
  <si>
    <t xml:space="preserve">  6  -  9/7-4M300</t>
  </si>
  <si>
    <t xml:space="preserve">  7  -  9/9-6M245</t>
  </si>
  <si>
    <t xml:space="preserve">  8  -  9/9-4M373 </t>
  </si>
  <si>
    <t xml:space="preserve">  9  -  10/10-6M245</t>
  </si>
  <si>
    <t>Bande d'ottava [Hz]</t>
  </si>
  <si>
    <t>LWA [dB(A)]</t>
  </si>
  <si>
    <t>Lp [dB(A)]</t>
  </si>
  <si>
    <t>1K</t>
  </si>
  <si>
    <t>2K</t>
  </si>
  <si>
    <t>4K</t>
  </si>
  <si>
    <t>8K</t>
  </si>
  <si>
    <t>TOT</t>
  </si>
  <si>
    <t>Potenza sonora LWA [dB(A)]</t>
  </si>
  <si>
    <t>LW dB(A) = Livello di potenza sonora</t>
  </si>
  <si>
    <t>Lp dB(A) = Livello di pressione sonora rilevato a 1,5 m in campo libero</t>
  </si>
  <si>
    <t xml:space="preserve"> </t>
  </si>
  <si>
    <t xml:space="preserve">LwA tot </t>
  </si>
  <si>
    <t xml:space="preserve">LpA tot </t>
  </si>
  <si>
    <t>livello di potenza sonora ponderato</t>
  </si>
  <si>
    <t>livello di pressione sonora ponderato rilevato a 1,5 m di distanza</t>
  </si>
  <si>
    <t xml:space="preserve">    Livelli di rumorosità </t>
  </si>
  <si>
    <t>2.0.0</t>
  </si>
  <si>
    <t>5-2.0-01.00-I-12/14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</si>
</sst>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7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/>
    </xf>
    <xf numFmtId="1" fontId="3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2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1" fillId="13" borderId="11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75"/>
          <c:w val="0.96725"/>
          <c:h val="0.92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CVD!$H$72:$H$121</c:f>
              <c:numCache/>
            </c:numRef>
          </c:xVal>
          <c:yVal>
            <c:numRef>
              <c:f>CVD!$I$72:$I$121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CVD!$W$50</c:f>
              <c:numCache/>
            </c:numRef>
          </c:xVal>
          <c:yVal>
            <c:numRef>
              <c:f>CVD!$W$51</c:f>
              <c:numCache/>
            </c:numRef>
          </c:yVal>
          <c:smooth val="1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CVD!$Z$50</c:f>
              <c:numCache/>
            </c:numRef>
          </c:xVal>
          <c:yVal>
            <c:numRef>
              <c:f>CVD!$Z$51</c:f>
              <c:numCache/>
            </c:numRef>
          </c:yVal>
          <c:smooth val="1"/>
        </c:ser>
        <c:ser>
          <c:idx val="4"/>
          <c:order val="3"/>
          <c:tx>
            <c:v>1 - 3/8-4M70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CVD!$N$72:$N$121</c:f>
              <c:numCache/>
            </c:numRef>
          </c:xVal>
          <c:yVal>
            <c:numRef>
              <c:f>CVD!$O$72:$O$121</c:f>
              <c:numCache/>
            </c:numRef>
          </c:yVal>
          <c:smooth val="1"/>
        </c:ser>
        <c:ser>
          <c:idx val="5"/>
          <c:order val="4"/>
          <c:tx>
            <c:v>2 - 7/7-6M62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CVD!$P$72:$P$121</c:f>
              <c:numCache/>
            </c:numRef>
          </c:xVal>
          <c:yVal>
            <c:numRef>
              <c:f>CVD!$Q$72:$Q$121</c:f>
              <c:numCache/>
            </c:numRef>
          </c:yVal>
          <c:smooth val="1"/>
        </c:ser>
        <c:ser>
          <c:idx val="6"/>
          <c:order val="5"/>
          <c:tx>
            <c:v>3 - 7/7-6M147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CVD!$R$72:$R$121</c:f>
              <c:numCache/>
            </c:numRef>
          </c:xVal>
          <c:yVal>
            <c:numRef>
              <c:f>CVD!$S$72:$S$121</c:f>
              <c:numCache/>
            </c:numRef>
          </c:yVal>
          <c:smooth val="1"/>
        </c:ser>
        <c:ser>
          <c:idx val="7"/>
          <c:order val="6"/>
          <c:tx>
            <c:v>4 - 7/7-4M147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CVD!$T$72:$T$121</c:f>
              <c:numCache/>
            </c:numRef>
          </c:xVal>
          <c:yVal>
            <c:numRef>
              <c:f>CVD!$U$72:$U$121</c:f>
              <c:numCache/>
            </c:numRef>
          </c:yVal>
          <c:smooth val="1"/>
        </c:ser>
        <c:ser>
          <c:idx val="8"/>
          <c:order val="7"/>
          <c:tx>
            <c:v>5 - 9/7-6M245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CVD!$V$72:$V$121</c:f>
              <c:numCache/>
            </c:numRef>
          </c:xVal>
          <c:yVal>
            <c:numRef>
              <c:f>CVD!$W$72:$W$121</c:f>
              <c:numCache/>
            </c:numRef>
          </c:yVal>
          <c:smooth val="1"/>
        </c:ser>
        <c:ser>
          <c:idx val="9"/>
          <c:order val="8"/>
          <c:tx>
            <c:v>6 - 9/7-4M300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CVD!$X$72:$X$121</c:f>
              <c:numCache/>
            </c:numRef>
          </c:xVal>
          <c:yVal>
            <c:numRef>
              <c:f>CVD!$Y$72:$Y$121</c:f>
              <c:numCache/>
            </c:numRef>
          </c:yVal>
          <c:smooth val="1"/>
        </c:ser>
        <c:ser>
          <c:idx val="10"/>
          <c:order val="9"/>
          <c:tx>
            <c:v>7 - 9/9-6M245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CVD!$Z$72:$Z$121</c:f>
              <c:numCache/>
            </c:numRef>
          </c:xVal>
          <c:yVal>
            <c:numRef>
              <c:f>CVD!$AA$72:$AA$121</c:f>
              <c:numCache/>
            </c:numRef>
          </c:yVal>
          <c:smooth val="1"/>
        </c:ser>
        <c:ser>
          <c:idx val="11"/>
          <c:order val="10"/>
          <c:tx>
            <c:v>8 - 9/9-4M373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CVD!$AB$72:$AB$121</c:f>
              <c:numCache/>
            </c:numRef>
          </c:xVal>
          <c:yVal>
            <c:numRef>
              <c:f>CVD!$AC$72:$AC$121</c:f>
              <c:numCache/>
            </c:numRef>
          </c:yVal>
          <c:smooth val="1"/>
        </c:ser>
        <c:ser>
          <c:idx val="12"/>
          <c:order val="11"/>
          <c:tx>
            <c:v>9 - 10/10-6M245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CVD!$AD$72:$AD$121</c:f>
              <c:numCache/>
            </c:numRef>
          </c:xVal>
          <c:yVal>
            <c:numRef>
              <c:f>CVD!$AE$72:$AE$121</c:f>
              <c:numCache/>
            </c:numRef>
          </c:yVal>
          <c:smooth val="1"/>
        </c:ser>
        <c:ser>
          <c:idx val="13"/>
          <c:order val="12"/>
          <c:tx>
            <c:v>10 - 10/10-4M420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CVD!$AF$72:$AF$121</c:f>
              <c:numCache/>
            </c:numRef>
          </c:xVal>
          <c:yVal>
            <c:numRef>
              <c:f>CVD!$AG$72:$AG$121</c:f>
              <c:numCache/>
            </c:numRef>
          </c:yVal>
          <c:smooth val="1"/>
        </c:ser>
        <c:ser>
          <c:idx val="14"/>
          <c:order val="13"/>
          <c:tx>
            <c:v>10/10-4M550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CVD!$AH$72:$AH$121</c:f>
              <c:numCache/>
            </c:numRef>
          </c:xVal>
          <c:yVal>
            <c:numRef>
              <c:f>CVD!$AI$72:$AI$121</c:f>
              <c:numCache/>
            </c:numRef>
          </c:yVal>
          <c:smooth val="1"/>
        </c:ser>
        <c:ser>
          <c:idx val="15"/>
          <c:order val="14"/>
          <c:tx>
            <c:v>12/12-6m736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CVD!$AJ$72:$AJ$121</c:f>
              <c:numCache/>
            </c:numRef>
          </c:xVal>
          <c:yVal>
            <c:numRef>
              <c:f>CVD!$AK$72:$AK$121</c:f>
              <c:numCache/>
            </c:numRef>
          </c:yVal>
          <c:smooth val="1"/>
        </c:ser>
        <c:ser>
          <c:idx val="16"/>
          <c:order val="15"/>
          <c:tx>
            <c:v>12/12-6T1100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CVD!$AL$72:$AL$121</c:f>
              <c:numCache/>
            </c:numRef>
          </c:xVal>
          <c:yVal>
            <c:numRef>
              <c:f>CVD!$AM$72:$AM$121</c:f>
              <c:numCache/>
            </c:numRef>
          </c:yVal>
          <c:smooth val="1"/>
        </c:ser>
        <c:ser>
          <c:idx val="17"/>
          <c:order val="16"/>
          <c:tx>
            <c:v>CVD selezionato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CVD!$H$72:$H$121</c:f>
              <c:numCache/>
            </c:numRef>
          </c:xVal>
          <c:yVal>
            <c:numRef>
              <c:f>CVD!$J$72:$J$121</c:f>
              <c:numCache/>
            </c:numRef>
          </c:yVal>
          <c:smooth val="1"/>
        </c:ser>
        <c:axId val="37597337"/>
        <c:axId val="2831714"/>
      </c:scatterChart>
      <c:valAx>
        <c:axId val="37597337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crossBetween val="midCat"/>
        <c:dispUnits/>
        <c:majorUnit val="500"/>
        <c:minorUnit val="500"/>
      </c:valAx>
      <c:valAx>
        <c:axId val="283171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[Pa]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 val="autoZero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0.77875</cdr:y>
    </cdr:from>
    <cdr:to>
      <cdr:x>0.128</cdr:x>
      <cdr:y>0.8345</cdr:y>
    </cdr:to>
    <cdr:sp>
      <cdr:nvSpPr>
        <cdr:cNvPr id="1" name="AutoShape 1"/>
        <cdr:cNvSpPr>
          <a:spLocks/>
        </cdr:cNvSpPr>
      </cdr:nvSpPr>
      <cdr:spPr>
        <a:xfrm>
          <a:off x="447675" y="2714625"/>
          <a:ext cx="200025" cy="190500"/>
        </a:xfrm>
        <a:prstGeom prst="wedgeEllipseCallout">
          <a:avLst>
            <a:gd name="adj1" fmla="val 62500"/>
            <a:gd name="adj2" fmla="val -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0.18125</cdr:x>
      <cdr:y>0.8</cdr:y>
    </cdr:from>
    <cdr:to>
      <cdr:x>0.21925</cdr:x>
      <cdr:y>0.85325</cdr:y>
    </cdr:to>
    <cdr:sp>
      <cdr:nvSpPr>
        <cdr:cNvPr id="2" name="AutoShape 2"/>
        <cdr:cNvSpPr>
          <a:spLocks/>
        </cdr:cNvSpPr>
      </cdr:nvSpPr>
      <cdr:spPr>
        <a:xfrm>
          <a:off x="914400" y="2781300"/>
          <a:ext cx="190500" cy="180975"/>
        </a:xfrm>
        <a:prstGeom prst="wedgeEllipseCallout">
          <a:avLst>
            <a:gd name="adj1" fmla="val 77499"/>
            <a:gd name="adj2" fmla="val -55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0.28775</cdr:x>
      <cdr:y>0.809</cdr:y>
    </cdr:from>
    <cdr:to>
      <cdr:x>0.326</cdr:x>
      <cdr:y>0.86225</cdr:y>
    </cdr:to>
    <cdr:sp>
      <cdr:nvSpPr>
        <cdr:cNvPr id="3" name="AutoShape 3"/>
        <cdr:cNvSpPr>
          <a:spLocks/>
        </cdr:cNvSpPr>
      </cdr:nvSpPr>
      <cdr:spPr>
        <a:xfrm>
          <a:off x="1457325" y="2819400"/>
          <a:ext cx="190500" cy="180975"/>
        </a:xfrm>
        <a:prstGeom prst="wedgeEllipseCallout">
          <a:avLst>
            <a:gd name="adj1" fmla="val -1274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0.29225</cdr:x>
      <cdr:y>0.70275</cdr:y>
    </cdr:from>
    <cdr:to>
      <cdr:x>0.33025</cdr:x>
      <cdr:y>0.756</cdr:y>
    </cdr:to>
    <cdr:sp>
      <cdr:nvSpPr>
        <cdr:cNvPr id="4" name="AutoShape 4"/>
        <cdr:cNvSpPr>
          <a:spLocks/>
        </cdr:cNvSpPr>
      </cdr:nvSpPr>
      <cdr:spPr>
        <a:xfrm>
          <a:off x="1485900" y="2447925"/>
          <a:ext cx="190500" cy="180975"/>
        </a:xfrm>
        <a:prstGeom prst="wedgeEllipseCallout">
          <a:avLst>
            <a:gd name="adj1" fmla="val 57499"/>
            <a:gd name="adj2" fmla="val -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0.18125</cdr:x>
      <cdr:y>0.61675</cdr:y>
    </cdr:from>
    <cdr:to>
      <cdr:x>0.21925</cdr:x>
      <cdr:y>0.67</cdr:y>
    </cdr:to>
    <cdr:sp>
      <cdr:nvSpPr>
        <cdr:cNvPr id="5" name="AutoShape 5"/>
        <cdr:cNvSpPr>
          <a:spLocks/>
        </cdr:cNvSpPr>
      </cdr:nvSpPr>
      <cdr:spPr>
        <a:xfrm>
          <a:off x="914400" y="2143125"/>
          <a:ext cx="190500" cy="180975"/>
        </a:xfrm>
        <a:prstGeom prst="wedgeEllipseCallout">
          <a:avLst>
            <a:gd name="adj1" fmla="val 99199"/>
            <a:gd name="adj2" fmla="val 47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0.23625</cdr:x>
      <cdr:y>0.37975</cdr:y>
    </cdr:from>
    <cdr:to>
      <cdr:x>0.2745</cdr:x>
      <cdr:y>0.43275</cdr:y>
    </cdr:to>
    <cdr:sp>
      <cdr:nvSpPr>
        <cdr:cNvPr id="6" name="AutoShape 6"/>
        <cdr:cNvSpPr>
          <a:spLocks/>
        </cdr:cNvSpPr>
      </cdr:nvSpPr>
      <cdr:spPr>
        <a:xfrm>
          <a:off x="1200150" y="1314450"/>
          <a:ext cx="190500" cy="180975"/>
        </a:xfrm>
        <a:prstGeom prst="wedgeEllipseCallout">
          <a:avLst>
            <a:gd name="adj1" fmla="val 88152"/>
            <a:gd name="adj2" fmla="val -31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0.43425</cdr:x>
      <cdr:y>0.756</cdr:y>
    </cdr:from>
    <cdr:to>
      <cdr:x>0.47225</cdr:x>
      <cdr:y>0.81</cdr:y>
    </cdr:to>
    <cdr:sp>
      <cdr:nvSpPr>
        <cdr:cNvPr id="7" name="AutoShape 7"/>
        <cdr:cNvSpPr>
          <a:spLocks/>
        </cdr:cNvSpPr>
      </cdr:nvSpPr>
      <cdr:spPr>
        <a:xfrm>
          <a:off x="2209800" y="2628900"/>
          <a:ext cx="190500" cy="190500"/>
        </a:xfrm>
        <a:prstGeom prst="wedgeEllipseCallout">
          <a:avLst>
            <a:gd name="adj1" fmla="val -120000"/>
            <a:gd name="adj2" fmla="val 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0.4485</cdr:x>
      <cdr:y>0.638</cdr:y>
    </cdr:from>
    <cdr:to>
      <cdr:x>0.4865</cdr:x>
      <cdr:y>0.69125</cdr:y>
    </cdr:to>
    <cdr:sp>
      <cdr:nvSpPr>
        <cdr:cNvPr id="8" name="AutoShape 8"/>
        <cdr:cNvSpPr>
          <a:spLocks/>
        </cdr:cNvSpPr>
      </cdr:nvSpPr>
      <cdr:spPr>
        <a:xfrm>
          <a:off x="2276475" y="2219325"/>
          <a:ext cx="190500" cy="180975"/>
        </a:xfrm>
        <a:prstGeom prst="wedgeEllipseCallout">
          <a:avLst>
            <a:gd name="adj1" fmla="val -150000"/>
            <a:gd name="adj2" fmla="val -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0.326</cdr:x>
      <cdr:y>0.585</cdr:y>
    </cdr:from>
    <cdr:to>
      <cdr:x>0.364</cdr:x>
      <cdr:y>0.638</cdr:y>
    </cdr:to>
    <cdr:sp>
      <cdr:nvSpPr>
        <cdr:cNvPr id="9" name="AutoShape 9"/>
        <cdr:cNvSpPr>
          <a:spLocks/>
        </cdr:cNvSpPr>
      </cdr:nvSpPr>
      <cdr:spPr>
        <a:xfrm>
          <a:off x="1657350" y="2038350"/>
          <a:ext cx="190500" cy="180975"/>
        </a:xfrm>
        <a:prstGeom prst="wedgeEllipseCallout">
          <a:avLst>
            <a:gd name="adj1" fmla="val 127499"/>
            <a:gd name="adj2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0.579</cdr:x>
      <cdr:y>0.57275</cdr:y>
    </cdr:from>
    <cdr:to>
      <cdr:x>0.617</cdr:x>
      <cdr:y>0.62575</cdr:y>
    </cdr:to>
    <cdr:sp>
      <cdr:nvSpPr>
        <cdr:cNvPr id="10" name="AutoShape 10"/>
        <cdr:cNvSpPr>
          <a:spLocks/>
        </cdr:cNvSpPr>
      </cdr:nvSpPr>
      <cdr:spPr>
        <a:xfrm>
          <a:off x="2943225" y="1990725"/>
          <a:ext cx="190500" cy="180975"/>
        </a:xfrm>
        <a:prstGeom prst="wedgeEllipseCallout">
          <a:avLst>
            <a:gd name="adj1" fmla="val -137500"/>
            <a:gd name="adj2" fmla="val 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0.4235</cdr:x>
      <cdr:y>0.19975</cdr:y>
    </cdr:from>
    <cdr:to>
      <cdr:x>0.46175</cdr:x>
      <cdr:y>0.25275</cdr:y>
    </cdr:to>
    <cdr:sp>
      <cdr:nvSpPr>
        <cdr:cNvPr id="11" name="AutoShape 11"/>
        <cdr:cNvSpPr>
          <a:spLocks/>
        </cdr:cNvSpPr>
      </cdr:nvSpPr>
      <cdr:spPr>
        <a:xfrm>
          <a:off x="2152650" y="695325"/>
          <a:ext cx="190500" cy="180975"/>
        </a:xfrm>
        <a:prstGeom prst="wedgeEllipseCallout">
          <a:avLst>
            <a:gd name="adj1" fmla="val -127499"/>
            <a:gd name="adj2" fmla="val 1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0.5905</cdr:x>
      <cdr:y>0.45</cdr:y>
    </cdr:from>
    <cdr:to>
      <cdr:x>0.6285</cdr:x>
      <cdr:y>0.50325</cdr:y>
    </cdr:to>
    <cdr:sp>
      <cdr:nvSpPr>
        <cdr:cNvPr id="12" name="AutoShape 12"/>
        <cdr:cNvSpPr>
          <a:spLocks/>
        </cdr:cNvSpPr>
      </cdr:nvSpPr>
      <cdr:spPr>
        <a:xfrm>
          <a:off x="3000375" y="1562100"/>
          <a:ext cx="190500" cy="180975"/>
        </a:xfrm>
        <a:prstGeom prst="wedgeEllipseCallout">
          <a:avLst>
            <a:gd name="adj1" fmla="val 135000"/>
            <a:gd name="adj2" fmla="val -9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0.7945</cdr:x>
      <cdr:y>0.39775</cdr:y>
    </cdr:from>
    <cdr:to>
      <cdr:x>0.83275</cdr:x>
      <cdr:y>0.45075</cdr:y>
    </cdr:to>
    <cdr:sp>
      <cdr:nvSpPr>
        <cdr:cNvPr id="13" name="AutoShape 13"/>
        <cdr:cNvSpPr>
          <a:spLocks/>
        </cdr:cNvSpPr>
      </cdr:nvSpPr>
      <cdr:spPr>
        <a:xfrm>
          <a:off x="4048125" y="1381125"/>
          <a:ext cx="190500" cy="180975"/>
        </a:xfrm>
        <a:prstGeom prst="wedgeEllipseCallout">
          <a:avLst>
            <a:gd name="adj1" fmla="val -92500"/>
            <a:gd name="adj2" fmla="val 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16</xdr:row>
      <xdr:rowOff>180975</xdr:rowOff>
    </xdr:from>
    <xdr:to>
      <xdr:col>6</xdr:col>
      <xdr:colOff>19050</xdr:colOff>
      <xdr:row>36</xdr:row>
      <xdr:rowOff>161925</xdr:rowOff>
    </xdr:to>
    <xdr:sp>
      <xdr:nvSpPr>
        <xdr:cNvPr id="1" name="Rectangle 27"/>
        <xdr:cNvSpPr>
          <a:spLocks/>
        </xdr:cNvSpPr>
      </xdr:nvSpPr>
      <xdr:spPr>
        <a:xfrm>
          <a:off x="419100" y="3143250"/>
          <a:ext cx="5924550" cy="476250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16</xdr:row>
      <xdr:rowOff>85725</xdr:rowOff>
    </xdr:from>
    <xdr:to>
      <xdr:col>5</xdr:col>
      <xdr:colOff>1152525</xdr:colOff>
      <xdr:row>17</xdr:row>
      <xdr:rowOff>85725</xdr:rowOff>
    </xdr:to>
    <xdr:sp>
      <xdr:nvSpPr>
        <xdr:cNvPr id="2" name="AutoShape 26"/>
        <xdr:cNvSpPr>
          <a:spLocks/>
        </xdr:cNvSpPr>
      </xdr:nvSpPr>
      <xdr:spPr>
        <a:xfrm>
          <a:off x="4219575" y="3048000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123825</xdr:rowOff>
    </xdr:from>
    <xdr:to>
      <xdr:col>6</xdr:col>
      <xdr:colOff>19050</xdr:colOff>
      <xdr:row>16</xdr:row>
      <xdr:rowOff>19050</xdr:rowOff>
    </xdr:to>
    <xdr:sp>
      <xdr:nvSpPr>
        <xdr:cNvPr id="3" name="Rectangle 17"/>
        <xdr:cNvSpPr>
          <a:spLocks/>
        </xdr:cNvSpPr>
      </xdr:nvSpPr>
      <xdr:spPr>
        <a:xfrm>
          <a:off x="419100" y="1028700"/>
          <a:ext cx="5924550" cy="195262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247650</xdr:colOff>
      <xdr:row>4</xdr:row>
      <xdr:rowOff>0</xdr:rowOff>
    </xdr:from>
    <xdr:to>
      <xdr:col>5</xdr:col>
      <xdr:colOff>1390650</xdr:colOff>
      <xdr:row>5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4457700" y="9048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</xdr:row>
      <xdr:rowOff>0</xdr:rowOff>
    </xdr:from>
    <xdr:to>
      <xdr:col>5</xdr:col>
      <xdr:colOff>257175</xdr:colOff>
      <xdr:row>5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0" y="904875"/>
          <a:ext cx="446722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5</xdr:col>
      <xdr:colOff>238125</xdr:colOff>
      <xdr:row>4</xdr:row>
      <xdr:rowOff>0</xdr:rowOff>
    </xdr:from>
    <xdr:to>
      <xdr:col>5</xdr:col>
      <xdr:colOff>914400</xdr:colOff>
      <xdr:row>5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448175" y="90487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123825</xdr:rowOff>
    </xdr:from>
    <xdr:to>
      <xdr:col>13</xdr:col>
      <xdr:colOff>542925</xdr:colOff>
      <xdr:row>36</xdr:row>
      <xdr:rowOff>152400</xdr:rowOff>
    </xdr:to>
    <xdr:sp>
      <xdr:nvSpPr>
        <xdr:cNvPr id="7" name="Rectangle 18"/>
        <xdr:cNvSpPr>
          <a:spLocks/>
        </xdr:cNvSpPr>
      </xdr:nvSpPr>
      <xdr:spPr>
        <a:xfrm>
          <a:off x="6410325" y="1028700"/>
          <a:ext cx="5210175" cy="686752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16</xdr:row>
      <xdr:rowOff>85725</xdr:rowOff>
    </xdr:from>
    <xdr:to>
      <xdr:col>5</xdr:col>
      <xdr:colOff>638175</xdr:colOff>
      <xdr:row>17</xdr:row>
      <xdr:rowOff>85725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9525" y="3048000"/>
          <a:ext cx="483870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Risultati: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9" name="Rectangle 73"/>
        <xdr:cNvSpPr>
          <a:spLocks/>
        </xdr:cNvSpPr>
      </xdr:nvSpPr>
      <xdr:spPr>
        <a:xfrm>
          <a:off x="1019175" y="19335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257175</xdr:colOff>
      <xdr:row>0</xdr:row>
      <xdr:rowOff>152400</xdr:rowOff>
    </xdr:from>
    <xdr:to>
      <xdr:col>5</xdr:col>
      <xdr:colOff>1047750</xdr:colOff>
      <xdr:row>3</xdr:row>
      <xdr:rowOff>171450</xdr:rowOff>
    </xdr:to>
    <xdr:pic>
      <xdr:nvPicPr>
        <xdr:cNvPr id="10" name="Picture 113" descr="CV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5240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8</xdr:row>
      <xdr:rowOff>0</xdr:rowOff>
    </xdr:from>
    <xdr:ext cx="752475" cy="247650"/>
    <xdr:sp>
      <xdr:nvSpPr>
        <xdr:cNvPr id="11" name="Rectangle 117"/>
        <xdr:cNvSpPr>
          <a:spLocks/>
        </xdr:cNvSpPr>
      </xdr:nvSpPr>
      <xdr:spPr>
        <a:xfrm>
          <a:off x="1019175" y="15906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52475" cy="247650"/>
    <xdr:sp>
      <xdr:nvSpPr>
        <xdr:cNvPr id="12" name="Rectangle 118"/>
        <xdr:cNvSpPr>
          <a:spLocks/>
        </xdr:cNvSpPr>
      </xdr:nvSpPr>
      <xdr:spPr>
        <a:xfrm>
          <a:off x="1019175" y="22764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52475" cy="247650"/>
    <xdr:sp>
      <xdr:nvSpPr>
        <xdr:cNvPr id="13" name="Rectangle 124"/>
        <xdr:cNvSpPr>
          <a:spLocks/>
        </xdr:cNvSpPr>
      </xdr:nvSpPr>
      <xdr:spPr>
        <a:xfrm>
          <a:off x="1019175" y="19335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6</xdr:col>
      <xdr:colOff>171450</xdr:colOff>
      <xdr:row>4</xdr:row>
      <xdr:rowOff>180975</xdr:rowOff>
    </xdr:from>
    <xdr:to>
      <xdr:col>13</xdr:col>
      <xdr:colOff>514350</xdr:colOff>
      <xdr:row>22</xdr:row>
      <xdr:rowOff>190500</xdr:rowOff>
    </xdr:to>
    <xdr:graphicFrame>
      <xdr:nvGraphicFramePr>
        <xdr:cNvPr id="14" name="Chart 135"/>
        <xdr:cNvGraphicFramePr/>
      </xdr:nvGraphicFramePr>
      <xdr:xfrm>
        <a:off x="6496050" y="1085850"/>
        <a:ext cx="50958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76200</xdr:colOff>
      <xdr:row>6</xdr:row>
      <xdr:rowOff>0</xdr:rowOff>
    </xdr:from>
    <xdr:to>
      <xdr:col>3</xdr:col>
      <xdr:colOff>638175</xdr:colOff>
      <xdr:row>7</xdr:row>
      <xdr:rowOff>0</xdr:rowOff>
    </xdr:to>
    <xdr:sp>
      <xdr:nvSpPr>
        <xdr:cNvPr id="15" name="Rectangle 140"/>
        <xdr:cNvSpPr>
          <a:spLocks/>
        </xdr:cNvSpPr>
      </xdr:nvSpPr>
      <xdr:spPr>
        <a:xfrm>
          <a:off x="1095375" y="1247775"/>
          <a:ext cx="13144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876300</xdr:colOff>
      <xdr:row>25</xdr:row>
      <xdr:rowOff>9525</xdr:rowOff>
    </xdr:from>
    <xdr:to>
      <xdr:col>13</xdr:col>
      <xdr:colOff>371475</xdr:colOff>
      <xdr:row>34</xdr:row>
      <xdr:rowOff>47625</xdr:rowOff>
    </xdr:to>
    <xdr:pic>
      <xdr:nvPicPr>
        <xdr:cNvPr id="16" name="Picture 141" descr="legen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5133975"/>
          <a:ext cx="3638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180975</xdr:colOff>
      <xdr:row>26</xdr:row>
      <xdr:rowOff>57150</xdr:rowOff>
    </xdr:from>
    <xdr:to>
      <xdr:col>13</xdr:col>
      <xdr:colOff>495300</xdr:colOff>
      <xdr:row>27</xdr:row>
      <xdr:rowOff>0</xdr:rowOff>
    </xdr:to>
    <xdr:sp>
      <xdr:nvSpPr>
        <xdr:cNvPr id="17" name="AutoShape 144"/>
        <xdr:cNvSpPr>
          <a:spLocks/>
        </xdr:cNvSpPr>
      </xdr:nvSpPr>
      <xdr:spPr>
        <a:xfrm>
          <a:off x="10648950" y="5429250"/>
          <a:ext cx="923925" cy="190500"/>
        </a:xfrm>
        <a:prstGeom prst="callout2">
          <a:avLst>
            <a:gd name="adj1" fmla="val -105319"/>
            <a:gd name="adj2" fmla="val -33333"/>
            <a:gd name="adj3" fmla="val -76597"/>
            <a:gd name="adj4" fmla="val 16666"/>
            <a:gd name="adj5" fmla="val -58509"/>
            <a:gd name="adj6" fmla="val 16666"/>
          </a:avLst>
        </a:prstGeom>
        <a:solidFill>
          <a:srgbClr val="FFFFFF"/>
        </a:solidFill>
        <a:ln w="127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CURVA IMPIANTO</a:t>
          </a:r>
        </a:p>
      </xdr:txBody>
    </xdr:sp>
    <xdr:clientData/>
  </xdr:twoCellAnchor>
  <xdr:twoCellAnchor editAs="absolute">
    <xdr:from>
      <xdr:col>12</xdr:col>
      <xdr:colOff>542925</xdr:colOff>
      <xdr:row>27</xdr:row>
      <xdr:rowOff>66675</xdr:rowOff>
    </xdr:from>
    <xdr:to>
      <xdr:col>13</xdr:col>
      <xdr:colOff>323850</xdr:colOff>
      <xdr:row>28</xdr:row>
      <xdr:rowOff>152400</xdr:rowOff>
    </xdr:to>
    <xdr:sp>
      <xdr:nvSpPr>
        <xdr:cNvPr id="18" name="AutoShape 145"/>
        <xdr:cNvSpPr>
          <a:spLocks/>
        </xdr:cNvSpPr>
      </xdr:nvSpPr>
      <xdr:spPr>
        <a:xfrm>
          <a:off x="11010900" y="5686425"/>
          <a:ext cx="390525" cy="333375"/>
        </a:xfrm>
        <a:prstGeom prst="callout2">
          <a:avLst>
            <a:gd name="adj1" fmla="val -190476"/>
            <a:gd name="adj2" fmla="val 104546"/>
            <a:gd name="adj3" fmla="val -128569"/>
            <a:gd name="adj4" fmla="val -13634"/>
            <a:gd name="adj5" fmla="val -69046"/>
            <a:gd name="adj6" fmla="val -13634"/>
          </a:avLst>
        </a:prstGeom>
        <a:solidFill>
          <a:srgbClr val="FFFFFF"/>
        </a:solidFill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CURVA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CVD</a:t>
          </a:r>
        </a:p>
      </xdr:txBody>
    </xdr:sp>
    <xdr:clientData/>
  </xdr:twoCellAnchor>
  <xdr:twoCellAnchor editAs="absolute">
    <xdr:from>
      <xdr:col>6</xdr:col>
      <xdr:colOff>219075</xdr:colOff>
      <xdr:row>25</xdr:row>
      <xdr:rowOff>57150</xdr:rowOff>
    </xdr:from>
    <xdr:to>
      <xdr:col>7</xdr:col>
      <xdr:colOff>695325</xdr:colOff>
      <xdr:row>34</xdr:row>
      <xdr:rowOff>66675</xdr:rowOff>
    </xdr:to>
    <xdr:sp>
      <xdr:nvSpPr>
        <xdr:cNvPr id="19" name="Text Box 146"/>
        <xdr:cNvSpPr txBox="1">
          <a:spLocks noChangeArrowheads="1"/>
        </xdr:cNvSpPr>
      </xdr:nvSpPr>
      <xdr:spPr>
        <a:xfrm>
          <a:off x="6543675" y="5181600"/>
          <a:ext cx="1085850" cy="2124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-  3/8-4M70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-  7/7-6M62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  -  7/7-6M147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  -  7/7-4M147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  -  9/7-6M245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  -  9/7-4M300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7  -  9/9-6M245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  -  9/9-4M373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  -  10/10-6M245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 -  10/10-6M420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 -  10/10-4M550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 -  12/12-6M736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 -  12/12-6T1100</a:t>
          </a:r>
        </a:p>
      </xdr:txBody>
    </xdr:sp>
    <xdr:clientData/>
  </xdr:twoCellAnchor>
  <xdr:twoCellAnchor editAs="absolute">
    <xdr:from>
      <xdr:col>8</xdr:col>
      <xdr:colOff>266700</xdr:colOff>
      <xdr:row>29</xdr:row>
      <xdr:rowOff>228600</xdr:rowOff>
    </xdr:from>
    <xdr:to>
      <xdr:col>9</xdr:col>
      <xdr:colOff>85725</xdr:colOff>
      <xdr:row>31</xdr:row>
      <xdr:rowOff>209550</xdr:rowOff>
    </xdr:to>
    <xdr:sp>
      <xdr:nvSpPr>
        <xdr:cNvPr id="20" name="AutoShape 148"/>
        <xdr:cNvSpPr>
          <a:spLocks/>
        </xdr:cNvSpPr>
      </xdr:nvSpPr>
      <xdr:spPr>
        <a:xfrm>
          <a:off x="8220075" y="6343650"/>
          <a:ext cx="504825" cy="476250"/>
        </a:xfrm>
        <a:prstGeom prst="callout2">
          <a:avLst>
            <a:gd name="adj1" fmla="val 220370"/>
            <a:gd name="adj2" fmla="val -83333"/>
            <a:gd name="adj3" fmla="val 142592"/>
            <a:gd name="adj4" fmla="val -25000"/>
            <a:gd name="adj5" fmla="val 64814"/>
            <a:gd name="adj6" fmla="val -25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0" tIns="22860" rIns="18288" bIns="22860" anchor="ctr">
          <a:spAutoFit/>
        </a:bodyPr>
        <a:p>
          <a:pPr algn="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PUNTO DI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STIMATO</a:t>
          </a:r>
        </a:p>
      </xdr:txBody>
    </xdr:sp>
    <xdr:clientData/>
  </xdr:twoCellAnchor>
  <xdr:twoCellAnchor editAs="absolute">
    <xdr:from>
      <xdr:col>8</xdr:col>
      <xdr:colOff>19050</xdr:colOff>
      <xdr:row>25</xdr:row>
      <xdr:rowOff>133350</xdr:rowOff>
    </xdr:from>
    <xdr:to>
      <xdr:col>10</xdr:col>
      <xdr:colOff>38100</xdr:colOff>
      <xdr:row>26</xdr:row>
      <xdr:rowOff>76200</xdr:rowOff>
    </xdr:to>
    <xdr:sp>
      <xdr:nvSpPr>
        <xdr:cNvPr id="21" name="AutoShape 149"/>
        <xdr:cNvSpPr>
          <a:spLocks/>
        </xdr:cNvSpPr>
      </xdr:nvSpPr>
      <xdr:spPr>
        <a:xfrm>
          <a:off x="7972425" y="5257800"/>
          <a:ext cx="1314450" cy="190500"/>
        </a:xfrm>
        <a:prstGeom prst="callout2">
          <a:avLst>
            <a:gd name="adj1" fmla="val 76430"/>
            <a:gd name="adj2" fmla="val 272222"/>
            <a:gd name="adj3" fmla="val 62143"/>
            <a:gd name="adj4" fmla="val 16666"/>
            <a:gd name="adj5" fmla="val 55712"/>
            <a:gd name="adj6" fmla="val 16666"/>
          </a:avLst>
        </a:prstGeom>
        <a:solidFill>
          <a:srgbClr val="FFFFFF"/>
        </a:solidFill>
        <a:ln w="127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0" tIns="22860" rIns="18288" bIns="22860" anchor="ctr">
          <a:spAutoFit/>
        </a:bodyPr>
        <a:p>
          <a:pPr algn="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PUNTO DI LAVORO REALE</a:t>
          </a:r>
        </a:p>
      </xdr:txBody>
    </xdr:sp>
    <xdr:clientData/>
  </xdr:twoCellAnchor>
  <xdr:twoCellAnchor>
    <xdr:from>
      <xdr:col>9</xdr:col>
      <xdr:colOff>38100</xdr:colOff>
      <xdr:row>23</xdr:row>
      <xdr:rowOff>209550</xdr:rowOff>
    </xdr:from>
    <xdr:to>
      <xdr:col>10</xdr:col>
      <xdr:colOff>533400</xdr:colOff>
      <xdr:row>24</xdr:row>
      <xdr:rowOff>133350</xdr:rowOff>
    </xdr:to>
    <xdr:sp>
      <xdr:nvSpPr>
        <xdr:cNvPr id="22" name="Text Box 150"/>
        <xdr:cNvSpPr txBox="1">
          <a:spLocks noChangeArrowheads="1"/>
        </xdr:cNvSpPr>
      </xdr:nvSpPr>
      <xdr:spPr>
        <a:xfrm>
          <a:off x="8677275" y="4838700"/>
          <a:ext cx="1104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>
    <xdr:from>
      <xdr:col>1</xdr:col>
      <xdr:colOff>295275</xdr:colOff>
      <xdr:row>31</xdr:row>
      <xdr:rowOff>28575</xdr:rowOff>
    </xdr:from>
    <xdr:to>
      <xdr:col>5</xdr:col>
      <xdr:colOff>1562100</xdr:colOff>
      <xdr:row>33</xdr:row>
      <xdr:rowOff>95250</xdr:rowOff>
    </xdr:to>
    <xdr:grpSp>
      <xdr:nvGrpSpPr>
        <xdr:cNvPr id="23" name="Gruppo 51"/>
        <xdr:cNvGrpSpPr>
          <a:grpSpLocks/>
        </xdr:cNvGrpSpPr>
      </xdr:nvGrpSpPr>
      <xdr:grpSpPr>
        <a:xfrm>
          <a:off x="704850" y="6638925"/>
          <a:ext cx="5067300" cy="561975"/>
          <a:chOff x="11315038" y="3397011"/>
          <a:chExt cx="8776755" cy="704979"/>
        </a:xfrm>
        <a:solidFill>
          <a:srgbClr val="FFFFFF"/>
        </a:solidFill>
      </xdr:grpSpPr>
      <xdr:sp>
        <xdr:nvSpPr>
          <xdr:cNvPr id="24" name="CasellaDiTesto 27"/>
          <xdr:cNvSpPr txBox="1">
            <a:spLocks noChangeArrowheads="1"/>
          </xdr:cNvSpPr>
        </xdr:nvSpPr>
        <xdr:spPr>
          <a:xfrm>
            <a:off x="12881689" y="3397011"/>
            <a:ext cx="908394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63</a:t>
            </a:r>
          </a:p>
        </xdr:txBody>
      </xdr:sp>
      <xdr:sp>
        <xdr:nvSpPr>
          <xdr:cNvPr id="25" name="CasellaDiTesto 29"/>
          <xdr:cNvSpPr txBox="1">
            <a:spLocks noChangeArrowheads="1"/>
          </xdr:cNvSpPr>
        </xdr:nvSpPr>
        <xdr:spPr>
          <a:xfrm>
            <a:off x="13772529" y="3397011"/>
            <a:ext cx="908394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125</a:t>
            </a:r>
          </a:p>
        </xdr:txBody>
      </xdr:sp>
      <xdr:sp>
        <xdr:nvSpPr>
          <xdr:cNvPr id="26" name="CasellaDiTesto 30"/>
          <xdr:cNvSpPr txBox="1">
            <a:spLocks noChangeArrowheads="1"/>
          </xdr:cNvSpPr>
        </xdr:nvSpPr>
        <xdr:spPr>
          <a:xfrm>
            <a:off x="15554211" y="3408996"/>
            <a:ext cx="908394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500</a:t>
            </a:r>
          </a:p>
        </xdr:txBody>
      </xdr:sp>
      <xdr:sp>
        <xdr:nvSpPr>
          <xdr:cNvPr id="27" name="CasellaDiTesto 31"/>
          <xdr:cNvSpPr txBox="1">
            <a:spLocks noChangeArrowheads="1"/>
          </xdr:cNvSpPr>
        </xdr:nvSpPr>
        <xdr:spPr>
          <a:xfrm>
            <a:off x="14663370" y="3397011"/>
            <a:ext cx="890841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250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8" name="CasellaDiTesto 32"/>
          <xdr:cNvSpPr txBox="1">
            <a:spLocks noChangeArrowheads="1"/>
          </xdr:cNvSpPr>
        </xdr:nvSpPr>
        <xdr:spPr>
          <a:xfrm>
            <a:off x="16462605" y="3408996"/>
            <a:ext cx="890841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1000</a:t>
            </a:r>
          </a:p>
        </xdr:txBody>
      </xdr:sp>
      <xdr:sp>
        <xdr:nvSpPr>
          <xdr:cNvPr id="29" name="CasellaDiTesto 35"/>
          <xdr:cNvSpPr txBox="1">
            <a:spLocks noChangeArrowheads="1"/>
          </xdr:cNvSpPr>
        </xdr:nvSpPr>
        <xdr:spPr>
          <a:xfrm>
            <a:off x="17353445" y="3408996"/>
            <a:ext cx="908394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2000</a:t>
            </a:r>
          </a:p>
        </xdr:txBody>
      </xdr:sp>
      <xdr:sp>
        <xdr:nvSpPr>
          <xdr:cNvPr id="30" name="CasellaDiTesto 36"/>
          <xdr:cNvSpPr txBox="1">
            <a:spLocks noChangeArrowheads="1"/>
          </xdr:cNvSpPr>
        </xdr:nvSpPr>
        <xdr:spPr>
          <a:xfrm>
            <a:off x="18259645" y="3408996"/>
            <a:ext cx="890841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4000</a:t>
            </a:r>
          </a:p>
        </xdr:txBody>
      </xdr:sp>
      <xdr:sp>
        <xdr:nvSpPr>
          <xdr:cNvPr id="31" name="CasellaDiTesto 37"/>
          <xdr:cNvSpPr txBox="1">
            <a:spLocks noChangeArrowheads="1"/>
          </xdr:cNvSpPr>
        </xdr:nvSpPr>
        <xdr:spPr>
          <a:xfrm>
            <a:off x="19150486" y="3408996"/>
            <a:ext cx="941307" cy="346497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8000</a:t>
            </a:r>
          </a:p>
        </xdr:txBody>
      </xdr:sp>
      <xdr:sp textlink="$AG$39">
        <xdr:nvSpPr>
          <xdr:cNvPr id="32" name="CasellaDiTesto 41"/>
          <xdr:cNvSpPr txBox="1">
            <a:spLocks noChangeArrowheads="1"/>
          </xdr:cNvSpPr>
        </xdr:nvSpPr>
        <xdr:spPr>
          <a:xfrm>
            <a:off x="12881689" y="3743508"/>
            <a:ext cx="890841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b8cf5b7f-cbe0-4cbd-91d7-72a14b5b48cc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H$39">
        <xdr:nvSpPr>
          <xdr:cNvPr id="33" name="CasellaDiTesto 42"/>
          <xdr:cNvSpPr txBox="1">
            <a:spLocks noChangeArrowheads="1"/>
          </xdr:cNvSpPr>
        </xdr:nvSpPr>
        <xdr:spPr>
          <a:xfrm>
            <a:off x="13772529" y="3743508"/>
            <a:ext cx="890841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6714949b-b10c-41a3-a377-d30254c8303e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I$39">
        <xdr:nvSpPr>
          <xdr:cNvPr id="34" name="CasellaDiTesto 43"/>
          <xdr:cNvSpPr txBox="1">
            <a:spLocks noChangeArrowheads="1"/>
          </xdr:cNvSpPr>
        </xdr:nvSpPr>
        <xdr:spPr>
          <a:xfrm>
            <a:off x="14663370" y="3743508"/>
            <a:ext cx="890841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49e1c91e-87f0-4b13-8f96-a682b57fd0ef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J$39">
        <xdr:nvSpPr>
          <xdr:cNvPr id="35" name="CasellaDiTesto 44"/>
          <xdr:cNvSpPr txBox="1">
            <a:spLocks noChangeArrowheads="1"/>
          </xdr:cNvSpPr>
        </xdr:nvSpPr>
        <xdr:spPr>
          <a:xfrm>
            <a:off x="15554211" y="3743508"/>
            <a:ext cx="908394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f53dc4d8-f41b-4456-ab8e-7b3400e2d848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K$39">
        <xdr:nvSpPr>
          <xdr:cNvPr id="36" name="CasellaDiTesto 45"/>
          <xdr:cNvSpPr txBox="1">
            <a:spLocks noChangeArrowheads="1"/>
          </xdr:cNvSpPr>
        </xdr:nvSpPr>
        <xdr:spPr>
          <a:xfrm>
            <a:off x="16462605" y="3743508"/>
            <a:ext cx="890841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bbd1b6bf-91ce-4962-858b-b9dc0b4befff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L$39">
        <xdr:nvSpPr>
          <xdr:cNvPr id="37" name="CasellaDiTesto 46"/>
          <xdr:cNvSpPr txBox="1">
            <a:spLocks noChangeArrowheads="1"/>
          </xdr:cNvSpPr>
        </xdr:nvSpPr>
        <xdr:spPr>
          <a:xfrm>
            <a:off x="17353445" y="3743508"/>
            <a:ext cx="890841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31ebb953-f2ae-4adb-96d1-ccb1a461504a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M$39">
        <xdr:nvSpPr>
          <xdr:cNvPr id="38" name="CasellaDiTesto 47"/>
          <xdr:cNvSpPr txBox="1">
            <a:spLocks noChangeArrowheads="1"/>
          </xdr:cNvSpPr>
        </xdr:nvSpPr>
        <xdr:spPr>
          <a:xfrm>
            <a:off x="18244286" y="3743508"/>
            <a:ext cx="923753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cfa11aeb-b8bd-4088-914d-29066c752b7b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 textlink="$AN$39">
        <xdr:nvSpPr>
          <xdr:cNvPr id="39" name="CasellaDiTesto 48"/>
          <xdr:cNvSpPr txBox="1">
            <a:spLocks noChangeArrowheads="1"/>
          </xdr:cNvSpPr>
        </xdr:nvSpPr>
        <xdr:spPr>
          <a:xfrm>
            <a:off x="19150486" y="3743508"/>
            <a:ext cx="923753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fld id="{6ede0089-41dc-49cf-9e5d-c144d1d10cec}" type="TxLink"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xdr:txBody>
      </xdr:sp>
      <xdr:sp>
        <xdr:nvSpPr>
          <xdr:cNvPr id="40" name="CasellaDiTesto 56"/>
          <xdr:cNvSpPr txBox="1">
            <a:spLocks noChangeArrowheads="1"/>
          </xdr:cNvSpPr>
        </xdr:nvSpPr>
        <xdr:spPr>
          <a:xfrm>
            <a:off x="11315038" y="3397011"/>
            <a:ext cx="1584204" cy="358482"/>
          </a:xfrm>
          <a:prstGeom prst="rect">
            <a:avLst/>
          </a:prstGeom>
          <a:solidFill>
            <a:srgbClr val="00CCFF"/>
          </a:solidFill>
          <a:ln w="15875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 lIns="36000" tIns="45720" rIns="3600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Freq [Hz]</a:t>
            </a:r>
          </a:p>
        </xdr:txBody>
      </xdr:sp>
      <xdr:sp>
        <xdr:nvSpPr>
          <xdr:cNvPr id="41" name="Rettangolo 34"/>
          <xdr:cNvSpPr>
            <a:spLocks/>
          </xdr:cNvSpPr>
        </xdr:nvSpPr>
        <xdr:spPr>
          <a:xfrm>
            <a:off x="11315038" y="3408996"/>
            <a:ext cx="8759201" cy="6929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CasellaDiTesto 57"/>
          <xdr:cNvSpPr txBox="1">
            <a:spLocks noChangeArrowheads="1"/>
          </xdr:cNvSpPr>
        </xdr:nvSpPr>
        <xdr:spPr>
          <a:xfrm>
            <a:off x="11315038" y="3743508"/>
            <a:ext cx="1584204" cy="358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LwA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[dB(A)]</a:t>
            </a:r>
          </a:p>
        </xdr:txBody>
      </xdr:sp>
    </xdr:grpSp>
    <xdr:clientData/>
  </xdr:twoCellAnchor>
  <xdr:twoCellAnchor>
    <xdr:from>
      <xdr:col>5</xdr:col>
      <xdr:colOff>619125</xdr:colOff>
      <xdr:row>38</xdr:row>
      <xdr:rowOff>180975</xdr:rowOff>
    </xdr:from>
    <xdr:to>
      <xdr:col>41</xdr:col>
      <xdr:colOff>609600</xdr:colOff>
      <xdr:row>122</xdr:row>
      <xdr:rowOff>57150</xdr:rowOff>
    </xdr:to>
    <xdr:sp>
      <xdr:nvSpPr>
        <xdr:cNvPr id="43" name="Rettangolo 49"/>
        <xdr:cNvSpPr>
          <a:spLocks/>
        </xdr:cNvSpPr>
      </xdr:nvSpPr>
      <xdr:spPr>
        <a:xfrm>
          <a:off x="4829175" y="8420100"/>
          <a:ext cx="24288750" cy="14220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66675</xdr:colOff>
      <xdr:row>0</xdr:row>
      <xdr:rowOff>104775</xdr:rowOff>
    </xdr:from>
    <xdr:to>
      <xdr:col>9</xdr:col>
      <xdr:colOff>200025</xdr:colOff>
      <xdr:row>4</xdr:row>
      <xdr:rowOff>28575</xdr:rowOff>
    </xdr:to>
    <xdr:pic>
      <xdr:nvPicPr>
        <xdr:cNvPr id="44" name="Immagine 50" descr="212_310_restyling_FS_0_1_esec_rg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04775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3:AR238"/>
  <sheetViews>
    <sheetView showGridLines="0" showRowColHeaders="0" tabSelected="1" zoomScalePageLayoutView="0" workbookViewId="0" topLeftCell="A1">
      <selection activeCell="C9" sqref="C9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1.28125" style="2" customWidth="1"/>
    <col min="4" max="4" width="9.8515625" style="2" customWidth="1"/>
    <col min="5" max="5" width="26.7109375" style="2" customWidth="1"/>
    <col min="6" max="6" width="31.7109375" style="2" customWidth="1"/>
    <col min="7" max="7" width="9.140625" style="2" customWidth="1"/>
    <col min="8" max="8" width="15.28125" style="2" customWidth="1"/>
    <col min="9" max="9" width="10.28125" style="2" customWidth="1"/>
    <col min="10" max="31" width="9.140625" style="2" customWidth="1"/>
    <col min="32" max="32" width="14.57421875" style="2" customWidth="1"/>
    <col min="33" max="16384" width="9.140625" style="2" customWidth="1"/>
  </cols>
  <sheetData>
    <row r="1" ht="12.75"/>
    <row r="2" ht="19.5" customHeight="1"/>
    <row r="3" spans="2:12" ht="19.5" customHeight="1">
      <c r="B3" s="11" t="s">
        <v>10</v>
      </c>
      <c r="J3" s="12" t="s">
        <v>93</v>
      </c>
      <c r="K3" s="74" t="s">
        <v>124</v>
      </c>
      <c r="L3" s="70"/>
    </row>
    <row r="4" spans="10:12" ht="19.5" customHeight="1">
      <c r="J4" s="12" t="s">
        <v>6</v>
      </c>
      <c r="K4" s="73" t="s">
        <v>123</v>
      </c>
      <c r="L4" s="5"/>
    </row>
    <row r="5" ht="19.5" customHeight="1"/>
    <row r="6" ht="7.5" customHeight="1"/>
    <row r="7" spans="2:6" ht="19.5" customHeight="1">
      <c r="B7" s="3" t="s">
        <v>0</v>
      </c>
      <c r="E7" s="4"/>
      <c r="F7" s="5"/>
    </row>
    <row r="8" ht="7.5" customHeight="1">
      <c r="B8" s="3"/>
    </row>
    <row r="9" spans="2:6" ht="19.5" customHeight="1">
      <c r="B9" s="6" t="s">
        <v>2</v>
      </c>
      <c r="C9" s="17"/>
      <c r="D9" s="4" t="s">
        <v>3</v>
      </c>
      <c r="E9" s="4" t="s">
        <v>90</v>
      </c>
      <c r="F9" s="14" t="str">
        <f>IF(C9="","Selezionare portata aria",IF(C9&lt;C19,"Q&lt;Qmin! Selezionare altro modello",IF(C9&gt;C20,"Q&gt;Qmax! Selezionare altro modello","")))</f>
        <v>Selezionare portata aria</v>
      </c>
    </row>
    <row r="10" ht="7.5" customHeight="1"/>
    <row r="11" spans="2:6" ht="19.5" customHeight="1">
      <c r="B11" s="6" t="s">
        <v>24</v>
      </c>
      <c r="C11" s="25"/>
      <c r="D11" s="4" t="s">
        <v>5</v>
      </c>
      <c r="E11" s="4" t="s">
        <v>91</v>
      </c>
      <c r="F11" s="8"/>
    </row>
    <row r="12" spans="2:5" ht="7.5" customHeight="1">
      <c r="B12" s="7"/>
      <c r="C12" s="9"/>
      <c r="D12" s="4"/>
      <c r="E12" s="4"/>
    </row>
    <row r="13" spans="2:6" ht="19.5" customHeight="1">
      <c r="B13" s="6" t="s">
        <v>31</v>
      </c>
      <c r="C13" s="25"/>
      <c r="D13" s="4" t="s">
        <v>5</v>
      </c>
      <c r="E13" s="4" t="s">
        <v>92</v>
      </c>
      <c r="F13" s="5"/>
    </row>
    <row r="14" spans="2:5" ht="7.5" customHeight="1">
      <c r="B14" s="7"/>
      <c r="C14" s="9"/>
      <c r="D14" s="4"/>
      <c r="E14" s="4"/>
    </row>
    <row r="15" ht="19.5" customHeight="1"/>
    <row r="16" ht="7.5" customHeight="1"/>
    <row r="17" ht="19.5" customHeight="1"/>
    <row r="18" ht="14.25" customHeight="1"/>
    <row r="19" spans="2:5" ht="19.5" customHeight="1">
      <c r="B19" s="10" t="s">
        <v>43</v>
      </c>
      <c r="C19" s="2">
        <f>IF(Z45=0,"",Z45)</f>
      </c>
      <c r="D19" s="4" t="s">
        <v>3</v>
      </c>
      <c r="E19" s="4" t="s">
        <v>46</v>
      </c>
    </row>
    <row r="20" spans="2:5" ht="19.5" customHeight="1">
      <c r="B20" s="1" t="s">
        <v>44</v>
      </c>
      <c r="C20" s="2">
        <f>IF(Z46=0,"",Z46)</f>
      </c>
      <c r="D20" s="4" t="s">
        <v>3</v>
      </c>
      <c r="E20" s="4" t="s">
        <v>47</v>
      </c>
    </row>
    <row r="21" spans="2:6" ht="19.5" customHeight="1">
      <c r="B21" s="3" t="s">
        <v>54</v>
      </c>
      <c r="C21" s="21">
        <f>IF(G41=1,"",IF(C9="","",IF(C9&lt;C19,"-",IF(C9&gt;C20,"-",Z50))))</f>
      </c>
      <c r="D21" s="4" t="s">
        <v>3</v>
      </c>
      <c r="E21" s="5" t="s">
        <v>55</v>
      </c>
      <c r="F21" s="13"/>
    </row>
    <row r="22" spans="2:6" ht="19.5" customHeight="1">
      <c r="B22" s="20" t="s">
        <v>86</v>
      </c>
      <c r="C22" s="23">
        <f>IF(C9="","",IF(C9=0,"",IF(C21="-","-",IF(C21="","",ABS(C21-C9)/C9*100))))</f>
      </c>
      <c r="D22" s="4" t="s">
        <v>85</v>
      </c>
      <c r="E22" s="5" t="s">
        <v>89</v>
      </c>
      <c r="F22" s="22">
        <f>IF(C9&lt;C19,"Q&lt;Qmin!",IF(C9&gt;C20,"Q&gt;Qmax!",IF(C21&lt;C9,"Q eff &lt; Q!","")))</f>
      </c>
    </row>
    <row r="23" spans="2:6" ht="19.5" customHeight="1">
      <c r="B23" s="3" t="s">
        <v>40</v>
      </c>
      <c r="C23" s="23">
        <f>IF(G41=G42,"",IF(C9&lt;C19,"",IF(C9&gt;C20,"",Z51)))</f>
      </c>
      <c r="D23" s="4" t="s">
        <v>5</v>
      </c>
      <c r="E23" s="4" t="s">
        <v>57</v>
      </c>
      <c r="F23"/>
    </row>
    <row r="24" spans="2:25" ht="19.5" customHeight="1">
      <c r="B24" s="3" t="s">
        <v>56</v>
      </c>
      <c r="C24" s="19">
        <f>IF(G41=G42,"",IF(C9&lt;C19,"",IF(C9&gt;C20,"",Z53)))</f>
      </c>
      <c r="D24" s="4" t="s">
        <v>5</v>
      </c>
      <c r="E24" s="4" t="s">
        <v>58</v>
      </c>
      <c r="F24"/>
      <c r="Y24"/>
    </row>
    <row r="25" spans="2:6" ht="19.5" customHeight="1">
      <c r="B25" s="3" t="s">
        <v>60</v>
      </c>
      <c r="C25" s="2">
        <f>IF(G41=G42,"",LOOKUP($G$41,$G$42:$G$55,$N$42:$N$55))</f>
      </c>
      <c r="D25" s="5" t="s">
        <v>84</v>
      </c>
      <c r="E25" s="5" t="s">
        <v>59</v>
      </c>
      <c r="F25"/>
    </row>
    <row r="26" spans="2:5" ht="19.5" customHeight="1">
      <c r="B26" s="3" t="s">
        <v>61</v>
      </c>
      <c r="C26" s="2">
        <f>IF(G41=G42,"",LOOKUP($G$41,$G$42:$G$55,$O$42:$O$55))</f>
      </c>
      <c r="D26" s="5" t="s">
        <v>62</v>
      </c>
      <c r="E26" s="5" t="s">
        <v>63</v>
      </c>
    </row>
    <row r="27" spans="2:6" ht="19.5" customHeight="1">
      <c r="B27" s="3" t="s">
        <v>64</v>
      </c>
      <c r="C27" s="2">
        <f>IF(G41=G42,"",LOOKUP($G$41,$G$42:$G$55,$P$42:$P$55))</f>
      </c>
      <c r="D27" s="5" t="s">
        <v>65</v>
      </c>
      <c r="E27" s="5" t="s">
        <v>66</v>
      </c>
      <c r="F27" s="13"/>
    </row>
    <row r="28" spans="2:6" ht="19.5" customHeight="1">
      <c r="B28" s="3" t="s">
        <v>83</v>
      </c>
      <c r="C28" s="2">
        <f>IF(G41=G42,"",LOOKUP($G$41,$G$42:$G$55,$Q$42:$Q$55))</f>
      </c>
      <c r="D28" s="5" t="s">
        <v>71</v>
      </c>
      <c r="E28" s="5" t="s">
        <v>70</v>
      </c>
      <c r="F28" s="16"/>
    </row>
    <row r="29" spans="2:6" ht="19.5" customHeight="1">
      <c r="B29" s="3" t="s">
        <v>74</v>
      </c>
      <c r="C29" s="2">
        <f>IF(G41=G42,"",LOOKUP($G$41,$G$42:$G$55,$R$42:$R$55))</f>
      </c>
      <c r="D29" s="5" t="s">
        <v>75</v>
      </c>
      <c r="E29" s="5" t="s">
        <v>76</v>
      </c>
      <c r="F29" s="16"/>
    </row>
    <row r="30" spans="2:6" ht="19.5" customHeight="1">
      <c r="B30" s="3" t="s">
        <v>78</v>
      </c>
      <c r="C30" s="2">
        <f>IF(G41=G42,"",LOOKUP($G$41,$G$42:$G$55,$S$42:$S$55))</f>
      </c>
      <c r="D30" s="5" t="s">
        <v>79</v>
      </c>
      <c r="E30" s="5" t="s">
        <v>80</v>
      </c>
      <c r="F30" s="16"/>
    </row>
    <row r="31" spans="2:6" ht="19.5" customHeight="1">
      <c r="B31" s="16" t="s">
        <v>122</v>
      </c>
      <c r="D31" s="5"/>
      <c r="E31" s="5"/>
      <c r="F31" s="18"/>
    </row>
    <row r="32" ht="19.5" customHeight="1">
      <c r="F32" s="18"/>
    </row>
    <row r="33" ht="19.5" customHeight="1"/>
    <row r="34" ht="10.5" customHeight="1"/>
    <row r="35" spans="2:5" ht="20.25" customHeight="1">
      <c r="B35" s="32" t="s">
        <v>118</v>
      </c>
      <c r="C35" s="19" t="str">
        <f>+AO39</f>
        <v> </v>
      </c>
      <c r="D35" s="31" t="s">
        <v>82</v>
      </c>
      <c r="E35" s="5" t="s">
        <v>120</v>
      </c>
    </row>
    <row r="36" spans="2:5" ht="19.5" customHeight="1">
      <c r="B36" s="32" t="s">
        <v>119</v>
      </c>
      <c r="C36" s="19" t="str">
        <f>+AP39</f>
        <v> </v>
      </c>
      <c r="D36" s="31" t="s">
        <v>82</v>
      </c>
      <c r="E36" s="18" t="s">
        <v>121</v>
      </c>
    </row>
    <row r="37" ht="19.5" customHeight="1"/>
    <row r="38" ht="19.5" customHeight="1" thickBot="1"/>
    <row r="39" spans="31:42" ht="19.5" customHeight="1" thickBot="1">
      <c r="AE39" s="28">
        <f>+G41</f>
        <v>1</v>
      </c>
      <c r="AF39" s="29" t="str">
        <f>+LOOKUP($AE$39,$AE43:$AE56,AF43:AF56)</f>
        <v> </v>
      </c>
      <c r="AG39" s="30" t="str">
        <f aca="true" t="shared" si="0" ref="AG39:AP39">+LOOKUP($AE$39,$AE43:$AE56,AG43:AG56)</f>
        <v> </v>
      </c>
      <c r="AH39" s="30" t="str">
        <f t="shared" si="0"/>
        <v> </v>
      </c>
      <c r="AI39" s="30" t="str">
        <f t="shared" si="0"/>
        <v> </v>
      </c>
      <c r="AJ39" s="30" t="str">
        <f t="shared" si="0"/>
        <v> </v>
      </c>
      <c r="AK39" s="30" t="str">
        <f t="shared" si="0"/>
        <v> </v>
      </c>
      <c r="AL39" s="30" t="str">
        <f t="shared" si="0"/>
        <v> </v>
      </c>
      <c r="AM39" s="30" t="str">
        <f t="shared" si="0"/>
        <v> </v>
      </c>
      <c r="AN39" s="30" t="str">
        <f t="shared" si="0"/>
        <v> </v>
      </c>
      <c r="AO39" s="30" t="str">
        <f t="shared" si="0"/>
        <v> </v>
      </c>
      <c r="AP39" s="30" t="str">
        <f t="shared" si="0"/>
        <v> </v>
      </c>
    </row>
    <row r="40" spans="6:43" ht="19.5" customHeight="1" thickBot="1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6:43" ht="15.75" customHeight="1" thickBot="1">
      <c r="F41" s="33"/>
      <c r="G41" s="24">
        <v>1</v>
      </c>
      <c r="H41" s="35" t="s">
        <v>11</v>
      </c>
      <c r="I41" s="35" t="s">
        <v>4</v>
      </c>
      <c r="J41" s="35" t="s">
        <v>45</v>
      </c>
      <c r="K41" s="35" t="s">
        <v>1</v>
      </c>
      <c r="L41" s="35" t="s">
        <v>43</v>
      </c>
      <c r="M41" s="35" t="s">
        <v>44</v>
      </c>
      <c r="N41" s="35" t="s">
        <v>60</v>
      </c>
      <c r="O41" s="35" t="s">
        <v>61</v>
      </c>
      <c r="P41" s="35" t="s">
        <v>64</v>
      </c>
      <c r="Q41" s="35" t="s">
        <v>83</v>
      </c>
      <c r="R41" s="35" t="s">
        <v>74</v>
      </c>
      <c r="S41" s="35" t="s">
        <v>78</v>
      </c>
      <c r="T41" s="35" t="s">
        <v>81</v>
      </c>
      <c r="U41" s="33"/>
      <c r="V41" s="24">
        <v>1</v>
      </c>
      <c r="W41" s="35" t="s">
        <v>25</v>
      </c>
      <c r="X41" s="33"/>
      <c r="Y41" s="36" t="s">
        <v>41</v>
      </c>
      <c r="Z41" s="37">
        <f>IF(W50=0,0,W51/W50^2)</f>
        <v>0</v>
      </c>
      <c r="AA41" s="33"/>
      <c r="AB41" s="33"/>
      <c r="AC41" s="33"/>
      <c r="AD41" s="33"/>
      <c r="AE41" s="65" t="s">
        <v>114</v>
      </c>
      <c r="AF41" s="66"/>
      <c r="AG41" s="67" t="s">
        <v>106</v>
      </c>
      <c r="AH41" s="68"/>
      <c r="AI41" s="68"/>
      <c r="AJ41" s="68"/>
      <c r="AK41" s="68"/>
      <c r="AL41" s="68"/>
      <c r="AM41" s="68"/>
      <c r="AN41" s="69"/>
      <c r="AO41" s="38" t="s">
        <v>107</v>
      </c>
      <c r="AP41" s="39" t="s">
        <v>108</v>
      </c>
      <c r="AQ41" s="33"/>
    </row>
    <row r="42" spans="6:43" ht="15">
      <c r="F42" s="33"/>
      <c r="G42" s="33">
        <v>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>
        <v>1</v>
      </c>
      <c r="W42" s="33" t="s">
        <v>26</v>
      </c>
      <c r="X42" s="33"/>
      <c r="Y42" s="33"/>
      <c r="Z42" s="33"/>
      <c r="AA42" s="33"/>
      <c r="AB42" s="33"/>
      <c r="AC42" s="33"/>
      <c r="AD42" s="33"/>
      <c r="AE42" s="66"/>
      <c r="AF42" s="66"/>
      <c r="AG42" s="40">
        <v>63</v>
      </c>
      <c r="AH42" s="26">
        <v>125</v>
      </c>
      <c r="AI42" s="26">
        <v>250</v>
      </c>
      <c r="AJ42" s="41">
        <v>500</v>
      </c>
      <c r="AK42" s="41" t="s">
        <v>109</v>
      </c>
      <c r="AL42" s="41" t="s">
        <v>110</v>
      </c>
      <c r="AM42" s="41" t="s">
        <v>111</v>
      </c>
      <c r="AN42" s="41" t="s">
        <v>112</v>
      </c>
      <c r="AO42" s="38" t="s">
        <v>113</v>
      </c>
      <c r="AP42" s="38" t="s">
        <v>113</v>
      </c>
      <c r="AQ42" s="33"/>
    </row>
    <row r="43" spans="6:43" ht="15" customHeight="1">
      <c r="F43" s="33"/>
      <c r="G43" s="33">
        <v>2</v>
      </c>
      <c r="H43" s="42" t="s">
        <v>97</v>
      </c>
      <c r="I43" s="43">
        <v>232</v>
      </c>
      <c r="J43" s="43">
        <v>105</v>
      </c>
      <c r="K43" s="43">
        <f>I43*J43/1000000</f>
        <v>0.02436</v>
      </c>
      <c r="L43" s="33">
        <v>200</v>
      </c>
      <c r="M43" s="33">
        <v>530</v>
      </c>
      <c r="N43" s="33">
        <v>1250</v>
      </c>
      <c r="O43" s="33">
        <v>70</v>
      </c>
      <c r="P43" s="33" t="s">
        <v>67</v>
      </c>
      <c r="Q43" s="33" t="s">
        <v>72</v>
      </c>
      <c r="R43" s="33">
        <v>0.28</v>
      </c>
      <c r="S43" s="33">
        <v>2</v>
      </c>
      <c r="T43" s="33">
        <v>61</v>
      </c>
      <c r="U43" s="33"/>
      <c r="V43" s="33">
        <v>2</v>
      </c>
      <c r="W43" s="33" t="s">
        <v>27</v>
      </c>
      <c r="X43" s="33"/>
      <c r="Y43" s="44" t="s">
        <v>53</v>
      </c>
      <c r="Z43" s="45">
        <f>MIN($K$72:$K$121)</f>
        <v>0</v>
      </c>
      <c r="AA43" s="33"/>
      <c r="AB43" s="33"/>
      <c r="AC43" s="33"/>
      <c r="AD43" s="33"/>
      <c r="AE43" s="35">
        <v>1</v>
      </c>
      <c r="AF43" s="46" t="s">
        <v>117</v>
      </c>
      <c r="AG43" s="46" t="s">
        <v>117</v>
      </c>
      <c r="AH43" s="46" t="s">
        <v>117</v>
      </c>
      <c r="AI43" s="46" t="s">
        <v>117</v>
      </c>
      <c r="AJ43" s="46" t="s">
        <v>117</v>
      </c>
      <c r="AK43" s="46" t="s">
        <v>117</v>
      </c>
      <c r="AL43" s="46" t="s">
        <v>117</v>
      </c>
      <c r="AM43" s="46" t="s">
        <v>117</v>
      </c>
      <c r="AN43" s="46" t="s">
        <v>117</v>
      </c>
      <c r="AO43" s="46" t="s">
        <v>117</v>
      </c>
      <c r="AP43" s="46" t="s">
        <v>117</v>
      </c>
      <c r="AQ43" s="33"/>
    </row>
    <row r="44" spans="6:43" ht="15.75" thickBot="1">
      <c r="F44" s="33"/>
      <c r="G44" s="33">
        <v>3</v>
      </c>
      <c r="H44" s="42" t="s">
        <v>98</v>
      </c>
      <c r="I44" s="43">
        <v>232</v>
      </c>
      <c r="J44" s="43">
        <v>208</v>
      </c>
      <c r="K44" s="43">
        <f aca="true" t="shared" si="1" ref="K44:K55">I44*J44/1000000</f>
        <v>0.048256</v>
      </c>
      <c r="L44" s="33">
        <v>222</v>
      </c>
      <c r="M44" s="33">
        <v>1440</v>
      </c>
      <c r="N44" s="33">
        <v>900</v>
      </c>
      <c r="O44" s="33">
        <v>62</v>
      </c>
      <c r="P44" s="33" t="s">
        <v>68</v>
      </c>
      <c r="Q44" s="33" t="s">
        <v>72</v>
      </c>
      <c r="R44" s="33">
        <v>0.97</v>
      </c>
      <c r="S44" s="33">
        <v>4</v>
      </c>
      <c r="T44" s="33">
        <v>47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47">
        <v>2</v>
      </c>
      <c r="AF44" s="39" t="s">
        <v>12</v>
      </c>
      <c r="AG44" s="27">
        <v>46.52182518111363</v>
      </c>
      <c r="AH44" s="27">
        <v>52.52182518111363</v>
      </c>
      <c r="AI44" s="27">
        <v>58.52182518111363</v>
      </c>
      <c r="AJ44" s="27">
        <v>65.52182518111363</v>
      </c>
      <c r="AK44" s="27">
        <v>71.52182518111363</v>
      </c>
      <c r="AL44" s="27">
        <v>70.52182518111363</v>
      </c>
      <c r="AM44" s="27">
        <v>66.52182518111363</v>
      </c>
      <c r="AN44" s="27">
        <v>60.52182518111363</v>
      </c>
      <c r="AO44" s="48">
        <v>75.51345119091307</v>
      </c>
      <c r="AP44" s="49">
        <v>60.99162600979945</v>
      </c>
      <c r="AQ44" s="33"/>
    </row>
    <row r="45" spans="6:43" ht="15.75" customHeight="1" thickBot="1">
      <c r="F45" s="33"/>
      <c r="G45" s="33">
        <v>4</v>
      </c>
      <c r="H45" s="42" t="s">
        <v>99</v>
      </c>
      <c r="I45" s="43">
        <v>232</v>
      </c>
      <c r="J45" s="43">
        <v>208</v>
      </c>
      <c r="K45" s="43">
        <f t="shared" si="1"/>
        <v>0.048256</v>
      </c>
      <c r="L45" s="33">
        <v>222</v>
      </c>
      <c r="M45" s="33">
        <v>1585</v>
      </c>
      <c r="N45" s="33">
        <v>900</v>
      </c>
      <c r="O45" s="33">
        <v>147</v>
      </c>
      <c r="P45" s="33" t="s">
        <v>69</v>
      </c>
      <c r="Q45" s="33" t="s">
        <v>72</v>
      </c>
      <c r="R45" s="33">
        <v>1.36</v>
      </c>
      <c r="S45" s="33">
        <v>5</v>
      </c>
      <c r="T45" s="33">
        <v>48</v>
      </c>
      <c r="U45" s="33"/>
      <c r="V45" s="34">
        <v>1</v>
      </c>
      <c r="W45" s="35" t="s">
        <v>28</v>
      </c>
      <c r="X45" s="33"/>
      <c r="Y45" s="10" t="s">
        <v>43</v>
      </c>
      <c r="Z45" s="33">
        <f>LOOKUP($G$41,$G$42:$G$55,$L$42:$L$55)</f>
        <v>0</v>
      </c>
      <c r="AA45" s="33"/>
      <c r="AB45" s="33"/>
      <c r="AC45" s="33"/>
      <c r="AD45" s="33"/>
      <c r="AE45" s="50">
        <v>3</v>
      </c>
      <c r="AF45" s="39" t="s">
        <v>13</v>
      </c>
      <c r="AG45" s="27">
        <v>32.52182518111363</v>
      </c>
      <c r="AH45" s="27">
        <v>38.52182518111363</v>
      </c>
      <c r="AI45" s="27">
        <v>44.52182518111363</v>
      </c>
      <c r="AJ45" s="27">
        <v>51.52182518111363</v>
      </c>
      <c r="AK45" s="27">
        <v>57.52182518111363</v>
      </c>
      <c r="AL45" s="27">
        <v>56.52182518111363</v>
      </c>
      <c r="AM45" s="27">
        <v>52.52182518111363</v>
      </c>
      <c r="AN45" s="27">
        <v>46.52182518111363</v>
      </c>
      <c r="AO45" s="48">
        <v>61.513451190913074</v>
      </c>
      <c r="AP45" s="49">
        <v>46.99162600979945</v>
      </c>
      <c r="AQ45" s="33"/>
    </row>
    <row r="46" spans="6:43" ht="15">
      <c r="F46" s="33"/>
      <c r="G46" s="33">
        <v>5</v>
      </c>
      <c r="H46" s="42" t="s">
        <v>100</v>
      </c>
      <c r="I46" s="43">
        <v>232</v>
      </c>
      <c r="J46" s="43">
        <v>208</v>
      </c>
      <c r="K46" s="43">
        <f t="shared" si="1"/>
        <v>0.048256</v>
      </c>
      <c r="L46" s="33">
        <v>360</v>
      </c>
      <c r="M46" s="33">
        <v>1475</v>
      </c>
      <c r="N46" s="33">
        <v>1300</v>
      </c>
      <c r="O46" s="33">
        <v>147</v>
      </c>
      <c r="P46" s="33" t="s">
        <v>69</v>
      </c>
      <c r="Q46" s="33" t="s">
        <v>72</v>
      </c>
      <c r="R46" s="33">
        <v>1.69</v>
      </c>
      <c r="S46" s="33">
        <v>6</v>
      </c>
      <c r="T46" s="33">
        <v>59</v>
      </c>
      <c r="U46" s="33"/>
      <c r="V46" s="33">
        <v>1</v>
      </c>
      <c r="W46" s="33" t="s">
        <v>29</v>
      </c>
      <c r="X46" s="33"/>
      <c r="Y46" s="1" t="s">
        <v>44</v>
      </c>
      <c r="Z46" s="33">
        <f>LOOKUP($G$41,$G$42:$G$55,$M$42:$M$55)</f>
        <v>0</v>
      </c>
      <c r="AA46" s="33"/>
      <c r="AB46" s="33"/>
      <c r="AC46" s="33"/>
      <c r="AD46" s="33"/>
      <c r="AE46" s="50">
        <v>4</v>
      </c>
      <c r="AF46" s="39" t="s">
        <v>14</v>
      </c>
      <c r="AG46" s="27">
        <v>33.52182518111363</v>
      </c>
      <c r="AH46" s="27">
        <v>39.52182518111363</v>
      </c>
      <c r="AI46" s="27">
        <v>45.52182518111363</v>
      </c>
      <c r="AJ46" s="27">
        <v>52.52182518111363</v>
      </c>
      <c r="AK46" s="27">
        <v>58.52182518111363</v>
      </c>
      <c r="AL46" s="27">
        <v>57.52182518111363</v>
      </c>
      <c r="AM46" s="27">
        <v>53.52182518111363</v>
      </c>
      <c r="AN46" s="27">
        <v>47.52182518111363</v>
      </c>
      <c r="AO46" s="48">
        <v>62.51345119091308</v>
      </c>
      <c r="AP46" s="49">
        <v>47.991626009799454</v>
      </c>
      <c r="AQ46" s="33"/>
    </row>
    <row r="47" spans="6:43" ht="15">
      <c r="F47" s="33"/>
      <c r="G47" s="33">
        <v>6</v>
      </c>
      <c r="H47" s="42" t="s">
        <v>101</v>
      </c>
      <c r="I47" s="43">
        <v>232</v>
      </c>
      <c r="J47" s="43">
        <v>262</v>
      </c>
      <c r="K47" s="43">
        <f t="shared" si="1"/>
        <v>0.060784</v>
      </c>
      <c r="L47" s="33">
        <v>475</v>
      </c>
      <c r="M47" s="33">
        <v>2560</v>
      </c>
      <c r="N47" s="33">
        <v>900</v>
      </c>
      <c r="O47" s="33">
        <v>245</v>
      </c>
      <c r="P47" s="33" t="s">
        <v>69</v>
      </c>
      <c r="Q47" s="33" t="s">
        <v>72</v>
      </c>
      <c r="R47" s="33">
        <v>2.7</v>
      </c>
      <c r="S47" s="33">
        <v>8</v>
      </c>
      <c r="T47" s="33">
        <v>51</v>
      </c>
      <c r="U47" s="33"/>
      <c r="V47" s="33">
        <v>2</v>
      </c>
      <c r="W47" s="33" t="s">
        <v>30</v>
      </c>
      <c r="X47" s="33"/>
      <c r="Y47" s="33"/>
      <c r="Z47" s="33"/>
      <c r="AA47" s="33"/>
      <c r="AB47" s="33"/>
      <c r="AC47" s="33"/>
      <c r="AD47" s="33"/>
      <c r="AE47" s="50">
        <v>5</v>
      </c>
      <c r="AF47" s="39" t="s">
        <v>15</v>
      </c>
      <c r="AG47" s="27">
        <v>46.52182518111363</v>
      </c>
      <c r="AH47" s="27">
        <v>52.52182518111363</v>
      </c>
      <c r="AI47" s="27">
        <v>58.52182518111363</v>
      </c>
      <c r="AJ47" s="27">
        <v>64.52182518111363</v>
      </c>
      <c r="AK47" s="27">
        <v>69.52182518111363</v>
      </c>
      <c r="AL47" s="27">
        <v>68.52182518111363</v>
      </c>
      <c r="AM47" s="27">
        <v>65.52182518111363</v>
      </c>
      <c r="AN47" s="27">
        <v>58.52182518111363</v>
      </c>
      <c r="AO47" s="48">
        <v>73.8233715159828</v>
      </c>
      <c r="AP47" s="49">
        <v>59.30154633486917</v>
      </c>
      <c r="AQ47" s="33"/>
    </row>
    <row r="48" spans="6:43" ht="15">
      <c r="F48" s="33"/>
      <c r="G48" s="33">
        <v>7</v>
      </c>
      <c r="H48" s="42" t="s">
        <v>102</v>
      </c>
      <c r="I48" s="43">
        <v>232</v>
      </c>
      <c r="J48" s="43">
        <v>262</v>
      </c>
      <c r="K48" s="43">
        <f t="shared" si="1"/>
        <v>0.060784</v>
      </c>
      <c r="L48" s="33">
        <v>810</v>
      </c>
      <c r="M48" s="33">
        <v>1925</v>
      </c>
      <c r="N48" s="33">
        <v>1300</v>
      </c>
      <c r="O48" s="33">
        <v>300</v>
      </c>
      <c r="P48" s="33" t="s">
        <v>69</v>
      </c>
      <c r="Q48" s="33" t="s">
        <v>72</v>
      </c>
      <c r="R48" s="33">
        <v>2.8</v>
      </c>
      <c r="S48" s="33">
        <v>10</v>
      </c>
      <c r="T48" s="33">
        <v>58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50">
        <v>6</v>
      </c>
      <c r="AF48" s="39" t="s">
        <v>16</v>
      </c>
      <c r="AG48" s="27">
        <v>30.521825181113627</v>
      </c>
      <c r="AH48" s="27">
        <v>41.52182518111363</v>
      </c>
      <c r="AI48" s="27">
        <v>52.52182518111363</v>
      </c>
      <c r="AJ48" s="27">
        <v>58.52182518111363</v>
      </c>
      <c r="AK48" s="27">
        <v>61.52182518111363</v>
      </c>
      <c r="AL48" s="27">
        <v>59.52182518111363</v>
      </c>
      <c r="AM48" s="27">
        <v>55.52182518111363</v>
      </c>
      <c r="AN48" s="27">
        <v>48.52182518111363</v>
      </c>
      <c r="AO48" s="48">
        <v>65.62139098462686</v>
      </c>
      <c r="AP48" s="49">
        <v>51.09956580351323</v>
      </c>
      <c r="AQ48" s="33"/>
    </row>
    <row r="49" spans="6:43" ht="15">
      <c r="F49" s="33"/>
      <c r="G49" s="33">
        <v>8</v>
      </c>
      <c r="H49" s="42" t="s">
        <v>103</v>
      </c>
      <c r="I49" s="43">
        <v>298</v>
      </c>
      <c r="J49" s="43">
        <v>262</v>
      </c>
      <c r="K49" s="43">
        <f t="shared" si="1"/>
        <v>0.078076</v>
      </c>
      <c r="L49" s="33">
        <v>500</v>
      </c>
      <c r="M49" s="33">
        <v>2950</v>
      </c>
      <c r="N49" s="33">
        <v>900</v>
      </c>
      <c r="O49" s="33">
        <v>245</v>
      </c>
      <c r="P49" s="33" t="s">
        <v>69</v>
      </c>
      <c r="Q49" s="33" t="s">
        <v>72</v>
      </c>
      <c r="R49" s="33">
        <v>3</v>
      </c>
      <c r="S49" s="33">
        <v>8</v>
      </c>
      <c r="T49" s="33">
        <v>50</v>
      </c>
      <c r="U49" s="33"/>
      <c r="V49" s="71" t="s">
        <v>51</v>
      </c>
      <c r="W49" s="71"/>
      <c r="X49" s="33"/>
      <c r="Y49" s="71" t="s">
        <v>52</v>
      </c>
      <c r="Z49" s="71"/>
      <c r="AA49" s="33"/>
      <c r="AB49" s="33"/>
      <c r="AC49" s="33"/>
      <c r="AD49" s="33"/>
      <c r="AE49" s="50">
        <v>7</v>
      </c>
      <c r="AF49" s="39" t="s">
        <v>17</v>
      </c>
      <c r="AG49" s="27">
        <v>39.52182518111363</v>
      </c>
      <c r="AH49" s="27">
        <v>51.52182518111363</v>
      </c>
      <c r="AI49" s="27">
        <v>59.52182518111363</v>
      </c>
      <c r="AJ49" s="27">
        <v>65.52182518111363</v>
      </c>
      <c r="AK49" s="27">
        <v>68.52182518111363</v>
      </c>
      <c r="AL49" s="27">
        <v>66.52182518111363</v>
      </c>
      <c r="AM49" s="27">
        <v>62.52182518111363</v>
      </c>
      <c r="AN49" s="27">
        <v>52.52182518111363</v>
      </c>
      <c r="AO49" s="48">
        <v>72.59667950012256</v>
      </c>
      <c r="AP49" s="49">
        <v>58.074854319008935</v>
      </c>
      <c r="AQ49" s="33"/>
    </row>
    <row r="50" spans="6:43" ht="15">
      <c r="F50" s="33"/>
      <c r="G50" s="33">
        <v>9</v>
      </c>
      <c r="H50" s="42" t="s">
        <v>104</v>
      </c>
      <c r="I50" s="43">
        <v>298</v>
      </c>
      <c r="J50" s="43">
        <v>262</v>
      </c>
      <c r="K50" s="43">
        <f t="shared" si="1"/>
        <v>0.078076</v>
      </c>
      <c r="L50" s="33">
        <v>450</v>
      </c>
      <c r="M50" s="33">
        <v>3000</v>
      </c>
      <c r="N50" s="33">
        <v>1300</v>
      </c>
      <c r="O50" s="33">
        <v>373</v>
      </c>
      <c r="P50" s="33" t="s">
        <v>69</v>
      </c>
      <c r="Q50" s="33" t="s">
        <v>72</v>
      </c>
      <c r="R50" s="33">
        <v>4</v>
      </c>
      <c r="S50" s="33">
        <v>10</v>
      </c>
      <c r="T50" s="33">
        <v>58</v>
      </c>
      <c r="U50" s="33"/>
      <c r="V50" s="51" t="s">
        <v>2</v>
      </c>
      <c r="W50" s="52">
        <f>C9</f>
        <v>0</v>
      </c>
      <c r="X50" s="33"/>
      <c r="Y50" s="51" t="s">
        <v>2</v>
      </c>
      <c r="Z50" s="53">
        <f>INDEX($H$72:$L$121,MATCH(1,$L$72:$L$121,0),1)</f>
        <v>0</v>
      </c>
      <c r="AA50" s="33"/>
      <c r="AB50" s="33"/>
      <c r="AC50" s="33"/>
      <c r="AD50" s="33"/>
      <c r="AE50" s="50">
        <v>8</v>
      </c>
      <c r="AF50" s="39" t="s">
        <v>18</v>
      </c>
      <c r="AG50" s="27">
        <v>32.52182518111363</v>
      </c>
      <c r="AH50" s="27">
        <v>41.52182518111363</v>
      </c>
      <c r="AI50" s="27">
        <v>51.52182518111363</v>
      </c>
      <c r="AJ50" s="27">
        <v>57.52182518111363</v>
      </c>
      <c r="AK50" s="27">
        <v>60.52182518111363</v>
      </c>
      <c r="AL50" s="27">
        <v>58.52182518111363</v>
      </c>
      <c r="AM50" s="27">
        <v>54.52182518111363</v>
      </c>
      <c r="AN50" s="27">
        <v>46.52182518111363</v>
      </c>
      <c r="AO50" s="48">
        <v>64.60966813058809</v>
      </c>
      <c r="AP50" s="49">
        <v>50.087842949474464</v>
      </c>
      <c r="AQ50" s="33"/>
    </row>
    <row r="51" spans="6:43" ht="15">
      <c r="F51" s="33"/>
      <c r="G51" s="33">
        <v>10</v>
      </c>
      <c r="H51" s="42" t="s">
        <v>105</v>
      </c>
      <c r="I51" s="43">
        <v>331</v>
      </c>
      <c r="J51" s="43">
        <v>289</v>
      </c>
      <c r="K51" s="43">
        <f t="shared" si="1"/>
        <v>0.095659</v>
      </c>
      <c r="L51" s="33">
        <v>400</v>
      </c>
      <c r="M51" s="33">
        <v>3000</v>
      </c>
      <c r="N51" s="33">
        <v>900</v>
      </c>
      <c r="O51" s="33">
        <v>245</v>
      </c>
      <c r="P51" s="33" t="s">
        <v>69</v>
      </c>
      <c r="Q51" s="33" t="s">
        <v>72</v>
      </c>
      <c r="R51" s="33">
        <v>3.08</v>
      </c>
      <c r="S51" s="33">
        <v>8</v>
      </c>
      <c r="T51" s="33">
        <v>52</v>
      </c>
      <c r="U51" s="33"/>
      <c r="V51" s="51" t="s">
        <v>39</v>
      </c>
      <c r="W51" s="53">
        <f>IF(V41=1,C11,W55-W54)</f>
        <v>0</v>
      </c>
      <c r="X51" s="33"/>
      <c r="Y51" s="51" t="s">
        <v>39</v>
      </c>
      <c r="Z51" s="53">
        <f>IF(($H$59+$H$60*Z50^$I$60+$H$61*Z50^$I$61+$H$62*Z50^$I$62+$H$63*Z50^$I$63+$H$64*Z50^$I$64+$H$65*Z50^$I$65+$H$66*Z50^$I$66+$H$67*Z50^$I$67+$H$68*Z50^$I$68)&lt;0,0,$H$59+$H$60*Z50^$I$60+$H$61*Z50^$I$61+$H$62*Z50^$I$62+$H$63*Z50^$I$63+$H$64*Z50^$I$64+$H$65*Z50^$I$65+$H$66*Z50^$I$66+$H$67*Z50^$I$67+$H$68*Z50^$I$68)</f>
        <v>0</v>
      </c>
      <c r="AA51" s="33"/>
      <c r="AB51" s="33"/>
      <c r="AC51" s="33"/>
      <c r="AD51" s="33"/>
      <c r="AE51" s="50">
        <v>9</v>
      </c>
      <c r="AF51" s="39" t="s">
        <v>19</v>
      </c>
      <c r="AG51" s="27">
        <v>41.52182518111363</v>
      </c>
      <c r="AH51" s="27">
        <v>51.52182518111363</v>
      </c>
      <c r="AI51" s="27">
        <v>60.52182518111363</v>
      </c>
      <c r="AJ51" s="27">
        <v>63.52182518111363</v>
      </c>
      <c r="AK51" s="27">
        <v>68.52182518111363</v>
      </c>
      <c r="AL51" s="27">
        <v>67.52182518111363</v>
      </c>
      <c r="AM51" s="27">
        <v>64.52182518111363</v>
      </c>
      <c r="AN51" s="27">
        <v>55.52182518111363</v>
      </c>
      <c r="AO51" s="48">
        <v>72.89809289263088</v>
      </c>
      <c r="AP51" s="49">
        <v>58.37626771151726</v>
      </c>
      <c r="AQ51" s="33"/>
    </row>
    <row r="52" spans="6:43" ht="15">
      <c r="F52" s="33"/>
      <c r="G52" s="33">
        <v>11</v>
      </c>
      <c r="H52" s="42" t="s">
        <v>94</v>
      </c>
      <c r="I52" s="43">
        <v>331</v>
      </c>
      <c r="J52" s="43">
        <v>289</v>
      </c>
      <c r="K52" s="43">
        <f t="shared" si="1"/>
        <v>0.095659</v>
      </c>
      <c r="L52" s="33">
        <v>500</v>
      </c>
      <c r="M52" s="33">
        <v>4400</v>
      </c>
      <c r="N52" s="33">
        <v>900</v>
      </c>
      <c r="O52" s="33">
        <v>550</v>
      </c>
      <c r="P52" s="33" t="s">
        <v>69</v>
      </c>
      <c r="Q52" s="33" t="s">
        <v>72</v>
      </c>
      <c r="R52" s="33">
        <v>5</v>
      </c>
      <c r="S52" s="33">
        <v>12.5</v>
      </c>
      <c r="T52" s="33">
        <v>61</v>
      </c>
      <c r="U52" s="33"/>
      <c r="V52" s="35" t="s">
        <v>1</v>
      </c>
      <c r="W52" s="33">
        <f>LOOKUP($G$41,G42:G55,K42:K55)</f>
        <v>0</v>
      </c>
      <c r="X52" s="33"/>
      <c r="Y52" s="51" t="s">
        <v>49</v>
      </c>
      <c r="Z52" s="45">
        <f>IF(G41=1,0,0.05*W53*(Z50/(W52*3600))^2)</f>
        <v>0</v>
      </c>
      <c r="AA52" s="33"/>
      <c r="AB52" s="33"/>
      <c r="AC52" s="33"/>
      <c r="AD52" s="33"/>
      <c r="AE52" s="50">
        <v>10</v>
      </c>
      <c r="AF52" s="39" t="s">
        <v>20</v>
      </c>
      <c r="AG52" s="27">
        <v>34.52182518111363</v>
      </c>
      <c r="AH52" s="27">
        <v>44.52182518111363</v>
      </c>
      <c r="AI52" s="27">
        <v>53.52182518111363</v>
      </c>
      <c r="AJ52" s="27">
        <v>58.52182518111363</v>
      </c>
      <c r="AK52" s="27">
        <v>62.52182518111363</v>
      </c>
      <c r="AL52" s="27">
        <v>61.52182518111363</v>
      </c>
      <c r="AM52" s="27">
        <v>57.52182518111363</v>
      </c>
      <c r="AN52" s="27">
        <v>50.52182518111363</v>
      </c>
      <c r="AO52" s="48">
        <v>66.85965992034204</v>
      </c>
      <c r="AP52" s="49">
        <v>52.33783473922841</v>
      </c>
      <c r="AQ52" s="33"/>
    </row>
    <row r="53" spans="6:43" ht="15">
      <c r="F53" s="33"/>
      <c r="G53" s="33">
        <v>12</v>
      </c>
      <c r="H53" s="42" t="s">
        <v>87</v>
      </c>
      <c r="I53" s="43">
        <v>331</v>
      </c>
      <c r="J53" s="43">
        <v>289</v>
      </c>
      <c r="K53" s="43">
        <f t="shared" si="1"/>
        <v>0.095659</v>
      </c>
      <c r="L53" s="33">
        <v>300</v>
      </c>
      <c r="M53" s="33">
        <v>3350</v>
      </c>
      <c r="N53" s="33">
        <v>1300</v>
      </c>
      <c r="O53" s="33">
        <v>550</v>
      </c>
      <c r="P53" s="33" t="s">
        <v>69</v>
      </c>
      <c r="Q53" s="33" t="s">
        <v>72</v>
      </c>
      <c r="R53" s="33">
        <v>4.57</v>
      </c>
      <c r="S53" s="33">
        <v>16</v>
      </c>
      <c r="T53" s="33">
        <v>61</v>
      </c>
      <c r="U53" s="33"/>
      <c r="V53" s="54" t="s">
        <v>50</v>
      </c>
      <c r="W53" s="33">
        <v>1.2</v>
      </c>
      <c r="X53" s="33"/>
      <c r="Y53" s="51" t="s">
        <v>48</v>
      </c>
      <c r="Z53" s="45">
        <f>Z51+Z52</f>
        <v>0</v>
      </c>
      <c r="AA53" s="33"/>
      <c r="AB53" s="33"/>
      <c r="AC53" s="33"/>
      <c r="AD53" s="33"/>
      <c r="AE53" s="50">
        <v>11</v>
      </c>
      <c r="AF53" s="39" t="s">
        <v>95</v>
      </c>
      <c r="AG53" s="27">
        <v>36.52182518111363</v>
      </c>
      <c r="AH53" s="27">
        <v>46.52182518111363</v>
      </c>
      <c r="AI53" s="27">
        <v>54.52182518111363</v>
      </c>
      <c r="AJ53" s="27">
        <v>60.52182518111363</v>
      </c>
      <c r="AK53" s="27">
        <v>64.52182518111363</v>
      </c>
      <c r="AL53" s="27">
        <v>63.52182518111363</v>
      </c>
      <c r="AM53" s="27">
        <v>59.52182518111363</v>
      </c>
      <c r="AN53" s="27">
        <v>52.52182518111363</v>
      </c>
      <c r="AO53" s="48">
        <v>68.818044467569</v>
      </c>
      <c r="AP53" s="49">
        <v>54.29621928645537</v>
      </c>
      <c r="AQ53" s="33"/>
    </row>
    <row r="54" spans="6:43" ht="15">
      <c r="F54" s="33"/>
      <c r="G54" s="33">
        <v>13</v>
      </c>
      <c r="H54" s="42" t="s">
        <v>96</v>
      </c>
      <c r="I54" s="43">
        <v>395</v>
      </c>
      <c r="J54" s="43">
        <v>342</v>
      </c>
      <c r="K54" s="43">
        <f t="shared" si="1"/>
        <v>0.13509</v>
      </c>
      <c r="L54" s="33">
        <v>400</v>
      </c>
      <c r="M54" s="33">
        <v>5300</v>
      </c>
      <c r="N54" s="33">
        <v>900</v>
      </c>
      <c r="O54" s="33">
        <v>736</v>
      </c>
      <c r="P54" s="33" t="s">
        <v>69</v>
      </c>
      <c r="Q54" s="33" t="s">
        <v>72</v>
      </c>
      <c r="R54" s="33">
        <v>7.22</v>
      </c>
      <c r="S54" s="33">
        <v>20</v>
      </c>
      <c r="T54" s="33">
        <v>61</v>
      </c>
      <c r="U54" s="33"/>
      <c r="V54" s="55" t="s">
        <v>49</v>
      </c>
      <c r="W54" s="56">
        <f>IF(G41=1,0,0.5*W53*(W50/(W52*3600))^2)</f>
        <v>0</v>
      </c>
      <c r="X54" s="33"/>
      <c r="Y54" s="33"/>
      <c r="Z54" s="33"/>
      <c r="AA54" s="33"/>
      <c r="AB54" s="33"/>
      <c r="AC54" s="33"/>
      <c r="AD54" s="33"/>
      <c r="AE54" s="50">
        <v>12</v>
      </c>
      <c r="AF54" s="39" t="s">
        <v>21</v>
      </c>
      <c r="AG54" s="27">
        <v>46.52182518111363</v>
      </c>
      <c r="AH54" s="27">
        <v>58.52182518111363</v>
      </c>
      <c r="AI54" s="27">
        <v>64.52182518111363</v>
      </c>
      <c r="AJ54" s="27">
        <v>66.52182518111363</v>
      </c>
      <c r="AK54" s="27">
        <v>71.52182518111363</v>
      </c>
      <c r="AL54" s="27">
        <v>70.52182518111363</v>
      </c>
      <c r="AM54" s="27">
        <v>67.52182518111363</v>
      </c>
      <c r="AN54" s="27">
        <v>59.52182518111363</v>
      </c>
      <c r="AO54" s="48">
        <v>76.03134266468936</v>
      </c>
      <c r="AP54" s="49">
        <v>61.509517483575735</v>
      </c>
      <c r="AQ54" s="33"/>
    </row>
    <row r="55" spans="6:43" ht="15">
      <c r="F55" s="33"/>
      <c r="G55" s="33">
        <v>14</v>
      </c>
      <c r="H55" s="42" t="s">
        <v>88</v>
      </c>
      <c r="I55" s="43">
        <v>395</v>
      </c>
      <c r="J55" s="43">
        <v>342</v>
      </c>
      <c r="K55" s="43">
        <f t="shared" si="1"/>
        <v>0.13509</v>
      </c>
      <c r="L55" s="33">
        <v>500</v>
      </c>
      <c r="M55" s="33">
        <v>8100</v>
      </c>
      <c r="N55" s="33">
        <v>900</v>
      </c>
      <c r="O55" s="33">
        <v>1100</v>
      </c>
      <c r="P55" s="33" t="s">
        <v>69</v>
      </c>
      <c r="Q55" s="33" t="s">
        <v>73</v>
      </c>
      <c r="R55" s="33">
        <v>4.24</v>
      </c>
      <c r="S55" s="33" t="s">
        <v>77</v>
      </c>
      <c r="T55" s="33">
        <v>61</v>
      </c>
      <c r="U55" s="33"/>
      <c r="V55" s="55" t="s">
        <v>48</v>
      </c>
      <c r="W55" s="33">
        <f>C13</f>
        <v>0</v>
      </c>
      <c r="X55" s="33"/>
      <c r="Y55" s="33"/>
      <c r="Z55" s="33"/>
      <c r="AA55" s="33"/>
      <c r="AB55" s="33"/>
      <c r="AC55" s="33"/>
      <c r="AD55" s="33"/>
      <c r="AE55" s="50">
        <v>13</v>
      </c>
      <c r="AF55" s="39" t="s">
        <v>22</v>
      </c>
      <c r="AG55" s="27">
        <v>45.52182518111363</v>
      </c>
      <c r="AH55" s="27">
        <v>57.52182518111363</v>
      </c>
      <c r="AI55" s="27">
        <v>62.52182518111363</v>
      </c>
      <c r="AJ55" s="27">
        <v>66.52182518111363</v>
      </c>
      <c r="AK55" s="27">
        <v>70.52182518111363</v>
      </c>
      <c r="AL55" s="27">
        <v>70.52182518111363</v>
      </c>
      <c r="AM55" s="27">
        <v>67.52182518111363</v>
      </c>
      <c r="AN55" s="27">
        <v>60.52182518111363</v>
      </c>
      <c r="AO55" s="48">
        <v>75.58831577707166</v>
      </c>
      <c r="AP55" s="49">
        <v>61.06649059595803</v>
      </c>
      <c r="AQ55" s="33"/>
    </row>
    <row r="56" spans="6:43" ht="1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57">
        <v>14</v>
      </c>
      <c r="AF56" s="39" t="s">
        <v>23</v>
      </c>
      <c r="AG56" s="27">
        <v>45.52182518111363</v>
      </c>
      <c r="AH56" s="27">
        <v>57.52182518111363</v>
      </c>
      <c r="AI56" s="27">
        <v>62.52182518111363</v>
      </c>
      <c r="AJ56" s="27">
        <v>66.52182518111363</v>
      </c>
      <c r="AK56" s="27">
        <v>70.52182518111363</v>
      </c>
      <c r="AL56" s="27">
        <v>70.52182518111363</v>
      </c>
      <c r="AM56" s="27">
        <v>67.52182518111363</v>
      </c>
      <c r="AN56" s="27">
        <v>60.52182518111363</v>
      </c>
      <c r="AO56" s="48">
        <v>75.58831577707166</v>
      </c>
      <c r="AP56" s="49">
        <v>61.06649059595803</v>
      </c>
      <c r="AQ56" s="33"/>
    </row>
    <row r="57" spans="6:43" ht="15">
      <c r="F57" s="33"/>
      <c r="G57" s="33"/>
      <c r="H57" s="33"/>
      <c r="I57" s="35" t="s">
        <v>11</v>
      </c>
      <c r="J57" s="33"/>
      <c r="K57" s="58" t="s">
        <v>12</v>
      </c>
      <c r="L57" s="58" t="s">
        <v>13</v>
      </c>
      <c r="M57" s="58" t="s">
        <v>14</v>
      </c>
      <c r="N57" s="58" t="s">
        <v>15</v>
      </c>
      <c r="O57" s="58" t="s">
        <v>16</v>
      </c>
      <c r="P57" s="58" t="s">
        <v>17</v>
      </c>
      <c r="Q57" s="58" t="s">
        <v>18</v>
      </c>
      <c r="R57" s="58" t="s">
        <v>19</v>
      </c>
      <c r="S57" s="58" t="s">
        <v>20</v>
      </c>
      <c r="T57" s="58" t="s">
        <v>95</v>
      </c>
      <c r="U57" s="58" t="s">
        <v>21</v>
      </c>
      <c r="V57" s="58" t="s">
        <v>22</v>
      </c>
      <c r="W57" s="58" t="s">
        <v>23</v>
      </c>
      <c r="X57" s="33"/>
      <c r="Y57" s="33"/>
      <c r="Z57" s="33"/>
      <c r="AA57" s="33"/>
      <c r="AB57" s="33"/>
      <c r="AC57" s="33"/>
      <c r="AD57" s="33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33"/>
    </row>
    <row r="58" spans="6:43" ht="15">
      <c r="F58" s="33"/>
      <c r="G58" s="33"/>
      <c r="H58" s="33"/>
      <c r="I58" s="60" t="s">
        <v>42</v>
      </c>
      <c r="J58" s="33">
        <v>1</v>
      </c>
      <c r="K58" s="33">
        <v>2</v>
      </c>
      <c r="L58" s="33">
        <v>3</v>
      </c>
      <c r="M58" s="33">
        <v>4</v>
      </c>
      <c r="N58" s="33">
        <v>5</v>
      </c>
      <c r="O58" s="33">
        <v>6</v>
      </c>
      <c r="P58" s="33">
        <v>7</v>
      </c>
      <c r="Q58" s="33">
        <v>8</v>
      </c>
      <c r="R58" s="33">
        <v>9</v>
      </c>
      <c r="S58" s="33">
        <v>10</v>
      </c>
      <c r="T58" s="33">
        <v>11</v>
      </c>
      <c r="U58" s="33">
        <v>12</v>
      </c>
      <c r="V58" s="33">
        <v>13</v>
      </c>
      <c r="W58" s="33">
        <v>14</v>
      </c>
      <c r="X58" s="33"/>
      <c r="Y58" s="33"/>
      <c r="Z58" s="33"/>
      <c r="AA58" s="33"/>
      <c r="AB58" s="33"/>
      <c r="AC58" s="33"/>
      <c r="AD58" s="33"/>
      <c r="AE58" s="59"/>
      <c r="AF58" s="59"/>
      <c r="AG58" s="61" t="s">
        <v>115</v>
      </c>
      <c r="AH58" s="59"/>
      <c r="AI58" s="59"/>
      <c r="AJ58" s="59"/>
      <c r="AK58" s="59"/>
      <c r="AL58" s="59"/>
      <c r="AM58" s="59"/>
      <c r="AN58" s="59"/>
      <c r="AO58" s="59"/>
      <c r="AP58" s="59"/>
      <c r="AQ58" s="33"/>
    </row>
    <row r="59" spans="6:43" ht="15">
      <c r="F59" s="33"/>
      <c r="G59" s="60" t="s">
        <v>7</v>
      </c>
      <c r="H59" s="33">
        <f aca="true" t="shared" si="2" ref="H59:H68">LOOKUP($G$41,$J$58:$W$58,J59:W59)</f>
        <v>0</v>
      </c>
      <c r="I59" s="62">
        <v>0</v>
      </c>
      <c r="J59" s="33"/>
      <c r="K59" s="33">
        <v>-6380.024797</v>
      </c>
      <c r="L59" s="33">
        <v>83.03880578</v>
      </c>
      <c r="M59" s="33">
        <v>567.0206598</v>
      </c>
      <c r="N59" s="33">
        <v>2541.134297</v>
      </c>
      <c r="O59" s="33">
        <v>-493.1445396</v>
      </c>
      <c r="P59" s="33">
        <v>110893.7031</v>
      </c>
      <c r="Q59" s="33">
        <v>1010.307858</v>
      </c>
      <c r="R59" s="33">
        <v>258.3702521</v>
      </c>
      <c r="S59" s="33">
        <v>366.9806382</v>
      </c>
      <c r="T59" s="33">
        <v>299.0042442</v>
      </c>
      <c r="U59" s="33">
        <v>656.4060365</v>
      </c>
      <c r="V59" s="33">
        <v>486.1179354</v>
      </c>
      <c r="W59" s="33">
        <v>386.8827444</v>
      </c>
      <c r="X59" s="33"/>
      <c r="Y59" s="33"/>
      <c r="Z59" s="33"/>
      <c r="AA59" s="33"/>
      <c r="AB59" s="33"/>
      <c r="AC59" s="33"/>
      <c r="AD59" s="33"/>
      <c r="AE59" s="59"/>
      <c r="AF59" s="59"/>
      <c r="AG59" s="61" t="s">
        <v>116</v>
      </c>
      <c r="AH59" s="59"/>
      <c r="AI59" s="59"/>
      <c r="AJ59" s="59"/>
      <c r="AK59" s="59"/>
      <c r="AL59" s="59"/>
      <c r="AM59" s="59"/>
      <c r="AN59" s="59"/>
      <c r="AO59" s="59"/>
      <c r="AP59" s="59"/>
      <c r="AQ59" s="33"/>
    </row>
    <row r="60" spans="6:43" ht="12.75">
      <c r="F60" s="33"/>
      <c r="G60" s="60" t="s">
        <v>8</v>
      </c>
      <c r="H60" s="33">
        <f t="shared" si="2"/>
        <v>0</v>
      </c>
      <c r="I60" s="62">
        <v>1</v>
      </c>
      <c r="J60" s="33"/>
      <c r="K60" s="33">
        <v>155.238</v>
      </c>
      <c r="L60" s="33">
        <v>1.059710699</v>
      </c>
      <c r="M60" s="33">
        <v>-6.486244585</v>
      </c>
      <c r="N60" s="33">
        <v>-26.46815227</v>
      </c>
      <c r="O60" s="33">
        <v>5.623702413</v>
      </c>
      <c r="P60" s="33">
        <v>-810.3586598</v>
      </c>
      <c r="Q60" s="33">
        <v>-6.025069828</v>
      </c>
      <c r="R60" s="33">
        <v>1.093451031</v>
      </c>
      <c r="S60" s="33">
        <v>-0.7451109126</v>
      </c>
      <c r="T60" s="33">
        <v>-0.03946688556</v>
      </c>
      <c r="U60" s="33">
        <v>-0.3073944833</v>
      </c>
      <c r="V60" s="33">
        <v>-0.3046082056</v>
      </c>
      <c r="W60" s="33">
        <v>-0.009043094333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6:43" ht="12.75">
      <c r="F61" s="33"/>
      <c r="G61" s="60" t="s">
        <v>9</v>
      </c>
      <c r="H61" s="33">
        <f t="shared" si="2"/>
        <v>0</v>
      </c>
      <c r="I61" s="62">
        <v>2</v>
      </c>
      <c r="J61" s="33"/>
      <c r="K61" s="33">
        <v>-1.560266561</v>
      </c>
      <c r="L61" s="33">
        <v>-0.008462763417</v>
      </c>
      <c r="M61" s="33">
        <v>0.04068005794</v>
      </c>
      <c r="N61" s="33">
        <v>0.1378305388</v>
      </c>
      <c r="O61" s="33">
        <v>-0.01890037922</v>
      </c>
      <c r="P61" s="33">
        <v>2.620963695</v>
      </c>
      <c r="Q61" s="33">
        <v>0.01856065195</v>
      </c>
      <c r="R61" s="33">
        <v>-0.002279596513</v>
      </c>
      <c r="S61" s="33">
        <v>0.00253147841</v>
      </c>
      <c r="T61" s="33">
        <v>0.0002538955361</v>
      </c>
      <c r="U61" s="33">
        <v>0.0005892395963</v>
      </c>
      <c r="V61" s="33">
        <v>0.0003141801708</v>
      </c>
      <c r="W61" s="33">
        <v>-9.580648861E-05</v>
      </c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6:43" ht="12.75">
      <c r="F62" s="33"/>
      <c r="G62" s="60" t="s">
        <v>32</v>
      </c>
      <c r="H62" s="33">
        <f t="shared" si="2"/>
        <v>0</v>
      </c>
      <c r="I62" s="62">
        <v>3</v>
      </c>
      <c r="J62" s="33"/>
      <c r="K62" s="33">
        <v>0.008426174435</v>
      </c>
      <c r="L62" s="33">
        <v>3.263359329E-05</v>
      </c>
      <c r="M62" s="33">
        <v>-0.0001428536852</v>
      </c>
      <c r="N62" s="33">
        <v>-0.0004175615305</v>
      </c>
      <c r="O62" s="33">
        <v>3.47007029E-05</v>
      </c>
      <c r="P62" s="33">
        <v>-0.004899468315</v>
      </c>
      <c r="Q62" s="33">
        <v>-3.181127848E-05</v>
      </c>
      <c r="R62" s="33">
        <v>9.612270141E-07</v>
      </c>
      <c r="S62" s="33">
        <v>-5.180155934E-06</v>
      </c>
      <c r="T62" s="33">
        <v>-8.268153494E-07</v>
      </c>
      <c r="U62" s="33">
        <v>-1.07160982E-06</v>
      </c>
      <c r="V62" s="33">
        <v>-2.440713578E-07</v>
      </c>
      <c r="W62" s="33">
        <v>9.510922177E-08</v>
      </c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6:43" ht="12.75">
      <c r="F63" s="33"/>
      <c r="G63" s="60" t="s">
        <v>33</v>
      </c>
      <c r="H63" s="33">
        <f t="shared" si="2"/>
        <v>0</v>
      </c>
      <c r="I63" s="62">
        <v>4</v>
      </c>
      <c r="J63" s="33"/>
      <c r="K63" s="33">
        <v>-2.557033747E-05</v>
      </c>
      <c r="L63" s="33">
        <v>-7.297443595E-08</v>
      </c>
      <c r="M63" s="33">
        <v>3.07529965E-07</v>
      </c>
      <c r="N63" s="33">
        <v>8.040762438E-07</v>
      </c>
      <c r="O63" s="33">
        <v>-3.918085619E-08</v>
      </c>
      <c r="P63" s="33">
        <v>5.827567336E-06</v>
      </c>
      <c r="Q63" s="33">
        <v>3.346554618E-08</v>
      </c>
      <c r="R63" s="33">
        <v>2.801128029E-09</v>
      </c>
      <c r="S63" s="33">
        <v>6.5417097E-09</v>
      </c>
      <c r="T63" s="33">
        <v>1.046223034E-09</v>
      </c>
      <c r="U63" s="33">
        <v>1.145251293E-09</v>
      </c>
      <c r="V63" s="33">
        <v>1.385858792E-10</v>
      </c>
      <c r="W63" s="33">
        <v>-4.371983984E-11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6:43" ht="12.75">
      <c r="F64" s="33"/>
      <c r="G64" s="60" t="s">
        <v>34</v>
      </c>
      <c r="H64" s="33">
        <f t="shared" si="2"/>
        <v>0</v>
      </c>
      <c r="I64" s="62">
        <v>5</v>
      </c>
      <c r="J64" s="33"/>
      <c r="K64" s="33">
        <v>3.840335948E-08</v>
      </c>
      <c r="L64" s="33">
        <v>1.012633754E-10</v>
      </c>
      <c r="M64" s="33">
        <v>-4.214477184E-10</v>
      </c>
      <c r="N64" s="33">
        <v>-1.01470219E-09</v>
      </c>
      <c r="O64" s="33">
        <v>2.863388112E-11</v>
      </c>
      <c r="P64" s="33">
        <v>-4.57105587E-09</v>
      </c>
      <c r="Q64" s="33">
        <v>-2.245854709E-11</v>
      </c>
      <c r="R64" s="33">
        <v>-4.822493314E-12</v>
      </c>
      <c r="S64" s="33">
        <v>-5.287402679E-12</v>
      </c>
      <c r="T64" s="33">
        <v>-6.870692673E-13</v>
      </c>
      <c r="U64" s="33">
        <v>-7.573656131E-13</v>
      </c>
      <c r="V64" s="33">
        <v>-5.268421782E-14</v>
      </c>
      <c r="W64" s="33">
        <v>1.174874699E-14</v>
      </c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6:43" ht="12.75">
      <c r="F65" s="63"/>
      <c r="G65" s="60" t="s">
        <v>35</v>
      </c>
      <c r="H65" s="33">
        <f t="shared" si="2"/>
        <v>0</v>
      </c>
      <c r="I65" s="62">
        <v>6</v>
      </c>
      <c r="J65" s="33"/>
      <c r="K65" s="33">
        <v>-1.953995087E-12</v>
      </c>
      <c r="L65" s="33">
        <v>-8.854263187E-14</v>
      </c>
      <c r="M65" s="33">
        <v>3.686147895E-13</v>
      </c>
      <c r="N65" s="33">
        <v>8.357925337E-13</v>
      </c>
      <c r="O65" s="33">
        <v>-1.362973382E-14</v>
      </c>
      <c r="P65" s="33">
        <v>2.363768548E-12</v>
      </c>
      <c r="Q65" s="33">
        <v>9.639002876E-15</v>
      </c>
      <c r="R65" s="33">
        <v>3.455113495E-15</v>
      </c>
      <c r="S65" s="33">
        <v>2.729191037E-15</v>
      </c>
      <c r="T65" s="33">
        <v>2.597186064E-16</v>
      </c>
      <c r="U65" s="33">
        <v>3.193341943E-16</v>
      </c>
      <c r="V65" s="33">
        <v>1.279057596E-17</v>
      </c>
      <c r="W65" s="33">
        <v>-1.946558954E-18</v>
      </c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6:43" ht="12.75">
      <c r="F66" s="33"/>
      <c r="G66" s="60" t="s">
        <v>36</v>
      </c>
      <c r="H66" s="33">
        <f t="shared" si="2"/>
        <v>0</v>
      </c>
      <c r="I66" s="62">
        <v>7</v>
      </c>
      <c r="J66" s="33"/>
      <c r="K66" s="33">
        <v>-8.653048589E-14</v>
      </c>
      <c r="L66" s="33">
        <v>4.742896547E-17</v>
      </c>
      <c r="M66" s="33">
        <v>-1.990412144E-16</v>
      </c>
      <c r="N66" s="33">
        <v>-4.32444398E-16</v>
      </c>
      <c r="O66" s="33">
        <v>4.075072581E-18</v>
      </c>
      <c r="P66" s="33">
        <v>-7.769780323E-16</v>
      </c>
      <c r="Q66" s="33">
        <v>-2.559141069E-18</v>
      </c>
      <c r="R66" s="33">
        <v>-1.305798781E-18</v>
      </c>
      <c r="S66" s="33">
        <v>-8.643463187E-19</v>
      </c>
      <c r="T66" s="33">
        <v>-5.731548365E-20</v>
      </c>
      <c r="U66" s="33">
        <v>-8.351893049E-20</v>
      </c>
      <c r="V66" s="33">
        <v>-1.8915144E-21</v>
      </c>
      <c r="W66" s="33">
        <v>1.944097344E-22</v>
      </c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6:43" ht="12.75">
      <c r="F67" s="33"/>
      <c r="G67" s="60" t="s">
        <v>37</v>
      </c>
      <c r="H67" s="33">
        <f t="shared" si="2"/>
        <v>0</v>
      </c>
      <c r="I67" s="62">
        <v>8</v>
      </c>
      <c r="J67" s="33"/>
      <c r="K67" s="33">
        <v>1.233520385E-16</v>
      </c>
      <c r="L67" s="33">
        <v>-1.421738739E-20</v>
      </c>
      <c r="M67" s="33">
        <v>6.040285715E-20</v>
      </c>
      <c r="N67" s="33">
        <v>1.274881742E-19</v>
      </c>
      <c r="O67" s="33">
        <v>-6.927965383E-22</v>
      </c>
      <c r="P67" s="33">
        <v>1.473149935E-19</v>
      </c>
      <c r="Q67" s="33">
        <v>3.825992215E-22</v>
      </c>
      <c r="R67" s="33">
        <v>2.548240007E-22</v>
      </c>
      <c r="S67" s="33">
        <v>1.522155752E-22</v>
      </c>
      <c r="T67" s="33">
        <v>6.885380812E-24</v>
      </c>
      <c r="U67" s="33">
        <v>1.228987004E-23</v>
      </c>
      <c r="V67" s="33">
        <v>1.544582233E-25</v>
      </c>
      <c r="W67" s="33">
        <v>-1.069410141E-26</v>
      </c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6:43" ht="12.75">
      <c r="F68" s="33"/>
      <c r="G68" s="60" t="s">
        <v>38</v>
      </c>
      <c r="H68" s="33">
        <f t="shared" si="2"/>
        <v>0</v>
      </c>
      <c r="I68" s="62">
        <v>9</v>
      </c>
      <c r="J68" s="33"/>
      <c r="K68" s="33">
        <v>-5.716580413E-20</v>
      </c>
      <c r="L68" s="33">
        <v>1.826946821E-24</v>
      </c>
      <c r="M68" s="33">
        <v>-7.873874875E-24</v>
      </c>
      <c r="N68" s="33">
        <v>-1.633067935E-23</v>
      </c>
      <c r="O68" s="33">
        <v>5.087947921E-26</v>
      </c>
      <c r="P68" s="33">
        <v>-1.227744778E-23</v>
      </c>
      <c r="Q68" s="33">
        <v>-2.462052213E-26</v>
      </c>
      <c r="R68" s="33">
        <v>-2.02609931E-26</v>
      </c>
      <c r="S68" s="33">
        <v>-1.137779633E-26</v>
      </c>
      <c r="T68" s="33">
        <v>-3.486582502E-28</v>
      </c>
      <c r="U68" s="33">
        <v>-7.756558727E-28</v>
      </c>
      <c r="V68" s="33">
        <v>-5.331030575E-30</v>
      </c>
      <c r="W68" s="33">
        <v>2.480559568E-31</v>
      </c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6:43" ht="12.75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6:43" ht="12.75">
      <c r="F70" s="33"/>
      <c r="G70" s="33"/>
      <c r="H70" s="33"/>
      <c r="I70" s="33"/>
      <c r="J70" s="33"/>
      <c r="K70" s="33"/>
      <c r="L70" s="33"/>
      <c r="M70" s="33"/>
      <c r="N70" s="72" t="s">
        <v>12</v>
      </c>
      <c r="O70" s="72"/>
      <c r="P70" s="72" t="s">
        <v>13</v>
      </c>
      <c r="Q70" s="72"/>
      <c r="R70" s="72" t="s">
        <v>14</v>
      </c>
      <c r="S70" s="72"/>
      <c r="T70" s="72" t="s">
        <v>15</v>
      </c>
      <c r="U70" s="72"/>
      <c r="V70" s="72" t="s">
        <v>16</v>
      </c>
      <c r="W70" s="72"/>
      <c r="X70" s="72" t="s">
        <v>17</v>
      </c>
      <c r="Y70" s="72"/>
      <c r="Z70" s="72" t="s">
        <v>18</v>
      </c>
      <c r="AA70" s="72"/>
      <c r="AB70" s="72" t="s">
        <v>19</v>
      </c>
      <c r="AC70" s="72"/>
      <c r="AD70" s="72" t="s">
        <v>20</v>
      </c>
      <c r="AE70" s="72"/>
      <c r="AF70" s="72" t="s">
        <v>95</v>
      </c>
      <c r="AG70" s="72"/>
      <c r="AH70" s="72" t="s">
        <v>21</v>
      </c>
      <c r="AI70" s="72"/>
      <c r="AJ70" s="72" t="s">
        <v>22</v>
      </c>
      <c r="AK70" s="72"/>
      <c r="AL70" s="72" t="s">
        <v>23</v>
      </c>
      <c r="AM70" s="72"/>
      <c r="AN70" s="33"/>
      <c r="AO70" s="33"/>
      <c r="AP70" s="33"/>
      <c r="AQ70" s="33"/>
    </row>
    <row r="71" spans="6:43" ht="12.75">
      <c r="F71" s="33"/>
      <c r="G71" s="33"/>
      <c r="H71" s="35" t="s">
        <v>2</v>
      </c>
      <c r="I71" s="35" t="s">
        <v>39</v>
      </c>
      <c r="J71" s="35" t="s">
        <v>40</v>
      </c>
      <c r="K71" s="54" t="s">
        <v>4</v>
      </c>
      <c r="L71" s="33"/>
      <c r="M71" s="33"/>
      <c r="N71" s="35" t="s">
        <v>2</v>
      </c>
      <c r="O71" s="35" t="s">
        <v>39</v>
      </c>
      <c r="P71" s="35" t="s">
        <v>2</v>
      </c>
      <c r="Q71" s="35" t="s">
        <v>39</v>
      </c>
      <c r="R71" s="35" t="s">
        <v>2</v>
      </c>
      <c r="S71" s="35" t="s">
        <v>39</v>
      </c>
      <c r="T71" s="35" t="s">
        <v>2</v>
      </c>
      <c r="U71" s="35" t="s">
        <v>39</v>
      </c>
      <c r="V71" s="35" t="s">
        <v>2</v>
      </c>
      <c r="W71" s="35" t="s">
        <v>39</v>
      </c>
      <c r="X71" s="35" t="s">
        <v>2</v>
      </c>
      <c r="Y71" s="35" t="s">
        <v>39</v>
      </c>
      <c r="Z71" s="35" t="s">
        <v>2</v>
      </c>
      <c r="AA71" s="35" t="s">
        <v>39</v>
      </c>
      <c r="AB71" s="35" t="s">
        <v>2</v>
      </c>
      <c r="AC71" s="35" t="s">
        <v>39</v>
      </c>
      <c r="AD71" s="35" t="s">
        <v>2</v>
      </c>
      <c r="AE71" s="35" t="s">
        <v>39</v>
      </c>
      <c r="AF71" s="35" t="s">
        <v>2</v>
      </c>
      <c r="AG71" s="35" t="s">
        <v>39</v>
      </c>
      <c r="AH71" s="35" t="s">
        <v>2</v>
      </c>
      <c r="AI71" s="35" t="s">
        <v>39</v>
      </c>
      <c r="AJ71" s="35" t="s">
        <v>2</v>
      </c>
      <c r="AK71" s="35" t="s">
        <v>39</v>
      </c>
      <c r="AL71" s="35" t="s">
        <v>2</v>
      </c>
      <c r="AM71" s="35" t="s">
        <v>39</v>
      </c>
      <c r="AN71" s="33"/>
      <c r="AO71" s="33"/>
      <c r="AP71" s="33"/>
      <c r="AQ71" s="33"/>
    </row>
    <row r="72" spans="6:44" ht="12.75">
      <c r="F72" s="33"/>
      <c r="G72" s="33">
        <v>1</v>
      </c>
      <c r="H72" s="56">
        <f>LOOKUP($G$41,$G$42:$G$55,$L$42:$L$55)</f>
        <v>0</v>
      </c>
      <c r="I72" s="64">
        <f aca="true" t="shared" si="3" ref="I72:I103">$Z$41*H72^2</f>
        <v>0</v>
      </c>
      <c r="J72" s="64">
        <f aca="true" t="shared" si="4" ref="J72:J81">IF(($H$59+$H$60*H72^$I$60+$H$61*H72^$I$61+$H$62*H72^$I$62+$H$63*H72^$I$63+$H$64*H72^$I$64+$H$65*H72^$I$65+$H$66*H72^$I$66+$H$67*H72^$I$67+$H$68*H72^$I$68)&lt;0,0,$H$59+$H$60*H72^$I$60+$H$61*H72^$I$61+$H$62*H72^$I$62+$H$63*H72^$I$63+$H$64*H72^$I$64+$H$65*H72^$I$65+$H$66*H72^$I$66+$H$67*H72^$I$67+$H$68*H72^$I$68)</f>
        <v>0</v>
      </c>
      <c r="K72" s="56">
        <f>ABS(I72-J72)</f>
        <v>0</v>
      </c>
      <c r="L72" s="33">
        <f aca="true" t="shared" si="5" ref="L72:L103">IF(K72=$Z$43,1,0)</f>
        <v>1</v>
      </c>
      <c r="M72" s="33"/>
      <c r="N72" s="33">
        <f>$L$43</f>
        <v>200</v>
      </c>
      <c r="O72" s="56">
        <f>$K$59+$K$60*N72^$I$60+$K$61*N72^$I$61+$K$62*N72^$I$62+$K$63*N72^$I$63+$K$64*N72^$I$64+$K$65*N72^$I$65+$K$66*N72^$I$66+$K$67*N72^$I$67+$K$68*N72^$I$68</f>
        <v>96.70974648543333</v>
      </c>
      <c r="P72" s="33">
        <f>$L$44</f>
        <v>222</v>
      </c>
      <c r="Q72" s="56">
        <f>$L$59+$L$60*P72^$I$60+$L$61*P72^$I$61+$L$62*P72^$I$62+$L$63*P72^$I$63+$L$64*P72^$I$64+$L$65*P72^$I$65+$L$66*P72^$I$66+$L$67*P72^$I$67+$L$68*P72^$I$68</f>
        <v>126.19582670716028</v>
      </c>
      <c r="R72" s="33">
        <f>$L$45</f>
        <v>222</v>
      </c>
      <c r="S72" s="56">
        <f>$M$59+$M$60*R72^$I$60+$M$61*R72^$I$61+$M$62*R72^$I$62+$M$63*R72^$I$63+$M$64*R72^$I$64+$M$65*R72^$I$65+$M$66*R72^$I$66+$M$67*R72^$I$67+$M$68*R72^$I$68</f>
        <v>127.87443065037364</v>
      </c>
      <c r="T72" s="33">
        <f>$L$46</f>
        <v>360</v>
      </c>
      <c r="U72" s="56">
        <f>$N$59+$N$60*T72^$I$60+$N$61*T72^$I$61+$N$62*T72^$I$62+$N$63*T72^$I$63+$N$64*T72^$I$64+$N$65*T72^$I$65+$N$66*T72^$I$66+$N$67*T72^$I$67+$N$68*T72^$I$68</f>
        <v>278.3279218141891</v>
      </c>
      <c r="V72" s="33">
        <f>$L$47</f>
        <v>475</v>
      </c>
      <c r="W72" s="56">
        <f>$O$59+$O$60*V72^$I$60+$O$61*V72^$I$61+$O$62*V72^$I$62+$O$63*V72^$I$63+$O$64*V72^$I$64+$O$65*V72^$I$65+$O$66*V72^$I$66+$O$67*V72^$I$67+$O$68*V72^$I$68</f>
        <v>194.42698630108904</v>
      </c>
      <c r="X72" s="33">
        <f>$L$48</f>
        <v>810</v>
      </c>
      <c r="Y72" s="56">
        <f>$P$59+$P$60*X72^$I$60+$P$61*X72^$I$61+$P$62*X72^$I$62+$P$63*X72^$I$63+$P$64*X72^$I$64+$P$65*X72^$I$65+$P$66*X72^$I$66+$P$67*X72^$I$67+$P$68*X72^$I$68</f>
        <v>392.54016387521415</v>
      </c>
      <c r="Z72" s="33">
        <f>$L$49</f>
        <v>500</v>
      </c>
      <c r="AA72" s="56">
        <f>$Q$59+$Q$60*Z72^$I$60+$Q$61*Z72^$I$61+$Q$62*Z72^$I$62+$Q$63*Z72^$I$63+$Q$64*Z72^$I$64+$Q$65*Z72^$I$65+$Q$66*Z72^$I$66+$Q$67*Z72^$I$67+$Q$68*Z72^$I$68</f>
        <v>183.3557327751357</v>
      </c>
      <c r="AB72" s="33">
        <f>$L$50</f>
        <v>450</v>
      </c>
      <c r="AC72" s="56">
        <f>$R$59+$R$60*AB72^$I$60+$R$61*AB72^$I$61+$R$62*AB72^$I$62+$R$63*AB72^$I$63+$R$64*AB72^$I$64+$R$65*AB72^$I$65+$R$66*AB72^$I$66+$R$67*AB72^$I$67+$R$68*AB72^$I$68</f>
        <v>426.4961653183301</v>
      </c>
      <c r="AD72" s="33">
        <f>$L$51</f>
        <v>400</v>
      </c>
      <c r="AE72" s="56">
        <f>$S$59+$S$60*AD72^$I$60+$S$61*AD72^$I$61+$S$62*AD72^$I$62+$S$63*AD72^$I$63+$S$64*AD72^$I$64+$S$65*AD72^$I$65+$S$66*AD72^$I$66+$S$67*AD72^$I$67+$S$68*AD72^$I$68</f>
        <v>265.6269987283558</v>
      </c>
      <c r="AF72" s="33">
        <f>$L$52</f>
        <v>500</v>
      </c>
      <c r="AG72" s="56">
        <f>$T$59+$T$60*AF72^$I$60+$T$61*AF72^$I$61+$T$62*AF72^$I$62+$T$63*AF72^$I$63+$T$64*AF72^$I$64+$T$65*AF72^$I$65+$T$66*AF72^$I$66+$T$67*AF72^$I$67+$T$68*AF72^$I$68</f>
        <v>286.94733284651136</v>
      </c>
      <c r="AH72" s="33">
        <v>1000</v>
      </c>
      <c r="AI72" s="56">
        <f>$U$59+$U$60*AH72^$I$60+$U$61*AH72^$I$61+$U$62*AH72^$I$62+$U$63*AH72^$I$63+$U$64*AH72^$I$64+$U$65*AH72^$I$65+$U$66*AH72^$I$66+$U$67*AH72^$I$67+$U$68*AH72^$I$68</f>
        <v>501.8564873772999</v>
      </c>
      <c r="AJ72" s="33">
        <f>$L$54</f>
        <v>400</v>
      </c>
      <c r="AK72" s="56">
        <f>$V$59+$V$60*AJ72^$I$60+$V$61*AJ72^$I$61+$V$62*AJ72^$I$62+$V$63*AJ72^$I$63+$V$64*AJ72^$I$64+$V$65*AJ72^$I$65+$V$66*AJ72^$I$66+$V$67*AJ72^$I$67+$V$68*AJ72^$I$68</f>
        <v>401.98061667602593</v>
      </c>
      <c r="AL72" s="33">
        <f>$L$55</f>
        <v>500</v>
      </c>
      <c r="AM72" s="56">
        <f>$W$59+$W$60*AL72^$I$60+$W$61*AL72^$I$61+$W$62*AL72^$I$62+$W$63*AL72^$I$63+$W$64*AL72^$I$64+$W$65*AL72^$I$65+$W$66*AL72^$I$66+$W$67*AL72^$I$67+$W$68*AL72^$I$68</f>
        <v>367.90394870873195</v>
      </c>
      <c r="AN72" s="33"/>
      <c r="AO72" s="33"/>
      <c r="AP72" s="33"/>
      <c r="AQ72" s="33"/>
      <c r="AR72" s="19"/>
    </row>
    <row r="73" spans="6:44" ht="12.75">
      <c r="F73" s="33"/>
      <c r="G73" s="33">
        <v>2</v>
      </c>
      <c r="H73" s="56">
        <f aca="true" t="shared" si="6" ref="H73:H120">H72+($H$121-$H$72)/49</f>
        <v>0</v>
      </c>
      <c r="I73" s="64">
        <f t="shared" si="3"/>
        <v>0</v>
      </c>
      <c r="J73" s="64">
        <f t="shared" si="4"/>
        <v>0</v>
      </c>
      <c r="K73" s="56">
        <f aca="true" t="shared" si="7" ref="K73:K121">ABS(I73-J73)</f>
        <v>0</v>
      </c>
      <c r="L73" s="33">
        <f t="shared" si="5"/>
        <v>1</v>
      </c>
      <c r="M73" s="33"/>
      <c r="N73" s="56">
        <f>N72+($N$121-$N$72)/49</f>
        <v>206.73469387755102</v>
      </c>
      <c r="O73" s="56">
        <f aca="true" t="shared" si="8" ref="O73:O121">$K$59+$K$60*N73^$I$60+$K$61*N73^$I$61+$K$62*N73^$I$62+$K$63*N73^$I$63+$K$64*N73^$I$64+$K$65*N73^$I$65+$K$66*N73^$I$66+$K$67*N73^$I$67+$K$68*N73^$I$68</f>
        <v>96.90607215481103</v>
      </c>
      <c r="P73" s="56">
        <f>P72+($P$121-$P$72)/49</f>
        <v>246.85714285714286</v>
      </c>
      <c r="Q73" s="56">
        <f aca="true" t="shared" si="9" ref="Q73:Q121">$L$59+$L$60*P73^$I$60+$L$61*P73^$I$61+$L$62*P73^$I$62+$L$63*P73^$I$63+$L$64*P73^$I$64+$L$65*P73^$I$65+$L$66*P73^$I$66+$L$67*P73^$I$67+$L$68*P73^$I$68</f>
        <v>124.09958454834</v>
      </c>
      <c r="R73" s="56">
        <f>R72+($R$121-$R$72)/49</f>
        <v>249.81632653061223</v>
      </c>
      <c r="S73" s="56">
        <f aca="true" t="shared" si="10" ref="S73:S121">$M$59+$M$60*R73^$I$60+$M$61*R73^$I$61+$M$62*R73^$I$62+$M$63*R73^$I$63+$M$64*R73^$I$64+$M$65*R73^$I$65+$M$66*R73^$I$66+$M$67*R73^$I$67+$M$68*R73^$I$68</f>
        <v>124.34745127659036</v>
      </c>
      <c r="T73" s="56">
        <f>T72+($T$121-$T$72)/49</f>
        <v>382.7551020408163</v>
      </c>
      <c r="U73" s="56">
        <f aca="true" t="shared" si="11" ref="U73:U121">$N$59+$N$60*T73^$I$60+$N$61*T73^$I$61+$N$62*T73^$I$62+$N$63*T73^$I$63+$N$64*T73^$I$64+$N$65*T73^$I$65+$N$66*T73^$I$66+$N$67*T73^$I$67+$N$68*T73^$I$68</f>
        <v>273.56529158892823</v>
      </c>
      <c r="V73" s="56">
        <f>V72+($V$121-$V$72)/49</f>
        <v>517.5510204081633</v>
      </c>
      <c r="W73" s="56">
        <f aca="true" t="shared" si="12" ref="W73:W121">$O$59+$O$60*V73^$I$60+$O$61*V73^$I$61+$O$62*V73^$I$62+$O$63*V73^$I$63+$O$64*V73^$I$64+$O$65*V73^$I$65+$O$66*V73^$I$66+$O$67*V73^$I$67+$O$68*V73^$I$68</f>
        <v>192.62305555545672</v>
      </c>
      <c r="X73" s="56">
        <f>X72+($X$121-$X$72)/49</f>
        <v>832.7551020408164</v>
      </c>
      <c r="Y73" s="56">
        <f aca="true" t="shared" si="13" ref="Y73:Y121">$P$59+$P$60*X73^$I$60+$P$61*X73^$I$61+$P$62*X73^$I$62+$P$63*X73^$I$63+$P$64*X73^$I$64+$P$65*X73^$I$65+$P$66*X73^$I$66+$P$67*X73^$I$67+$P$68*X73^$I$68</f>
        <v>387.9440722175327</v>
      </c>
      <c r="Z73" s="56">
        <f>Z72+($Z$121-$Z$72)/49</f>
        <v>550</v>
      </c>
      <c r="AA73" s="56">
        <f aca="true" t="shared" si="14" ref="AA73:AA121">$Q$59+$Q$60*Z73^$I$60+$Q$61*Z73^$I$61+$Q$62*Z73^$I$62+$Q$63*Z73^$I$63+$Q$64*Z73^$I$64+$Q$65*Z73^$I$65+$Q$66*Z73^$I$66+$Q$67*Z73^$I$67+$Q$68*Z73^$I$68</f>
        <v>181.4610386159431</v>
      </c>
      <c r="AB73" s="56">
        <f>AB72+($AB$121-$AB$72)/49</f>
        <v>502.0408163265306</v>
      </c>
      <c r="AC73" s="56">
        <f aca="true" t="shared" si="15" ref="AC73:AC121">$R$59+$R$60*AB73^$I$60+$R$61*AB73^$I$61+$R$62*AB73^$I$62+$R$63*AB73^$I$63+$R$64*AB73^$I$64+$R$65*AB73^$I$65+$R$66*AB73^$I$66+$R$67*AB73^$I$67+$R$68*AB73^$I$68</f>
        <v>424.35227473726655</v>
      </c>
      <c r="AD73" s="56">
        <f>AD72+($AD$121-$AD$72)/49</f>
        <v>453.0612244897959</v>
      </c>
      <c r="AE73" s="56">
        <f aca="true" t="shared" si="16" ref="AE73:AE121">$S$59+$S$60*AD73^$I$60+$S$61*AD73^$I$61+$S$62*AD73^$I$62+$S$63*AD73^$I$63+$S$64*AD73^$I$64+$S$65*AD73^$I$65+$S$66*AD73^$I$66+$S$67*AD73^$I$67+$S$68*AD73^$I$68</f>
        <v>262.45281659626545</v>
      </c>
      <c r="AF73" s="56">
        <f>AF72+($AF$121-$AF$72)/49</f>
        <v>579.5918367346939</v>
      </c>
      <c r="AG73" s="56">
        <f aca="true" t="shared" si="17" ref="AG73:AG121">$T$59+$T$60*AF73^$I$60+$T$61*AF73^$I$61+$T$62*AF73^$I$62+$T$63*AF73^$I$63+$T$64*AF73^$I$64+$T$65*AF73^$I$65+$T$66*AF73^$I$66+$T$67*AF73^$I$67+$T$68*AF73^$I$68</f>
        <v>282.23494170714224</v>
      </c>
      <c r="AH73" s="56">
        <f>AH72+($AH$121-$AH$72)/49</f>
        <v>1047.9591836734694</v>
      </c>
      <c r="AI73" s="56">
        <f aca="true" t="shared" si="18" ref="AI73:AI121">$U$59+$U$60*AH73^$I$60+$U$61*AH73^$I$61+$U$62*AH73^$I$62+$U$63*AH73^$I$63+$U$64*AH73^$I$64+$U$65*AH73^$I$65+$U$66*AH73^$I$66+$U$67*AH73^$I$67+$U$68*AH73^$I$68</f>
        <v>495.83144385243224</v>
      </c>
      <c r="AJ73" s="56">
        <f>AJ72+($AJ$121-$AJ$72)/49</f>
        <v>500</v>
      </c>
      <c r="AK73" s="56">
        <f aca="true" t="shared" si="19" ref="AK73:AK121">$V$59+$V$60*AJ73^$I$60+$V$61*AJ73^$I$61+$V$62*AJ73^$I$62+$V$63*AJ73^$I$63+$V$64*AJ73^$I$64+$V$65*AJ73^$I$65+$V$66*AJ73^$I$66+$V$67*AJ73^$I$67+$V$68*AJ73^$I$68</f>
        <v>389.0508594515157</v>
      </c>
      <c r="AL73" s="56">
        <f>AL72+($AL$121-$AL$72)/49</f>
        <v>653.0612244897959</v>
      </c>
      <c r="AM73" s="56">
        <f aca="true" t="shared" si="20" ref="AM73:AM121">$W$59+$W$60*AL73^$I$60+$W$61*AL73^$I$61+$W$62*AL73^$I$62+$W$63*AL73^$I$63+$W$64*AL73^$I$64+$W$65*AL73^$I$65+$W$66*AL73^$I$66+$W$67*AL73^$I$67+$W$68*AL73^$I$68</f>
        <v>359.9085547811641</v>
      </c>
      <c r="AN73" s="33"/>
      <c r="AO73" s="33"/>
      <c r="AP73" s="33"/>
      <c r="AQ73" s="33"/>
      <c r="AR73" s="19"/>
    </row>
    <row r="74" spans="6:44" ht="12.75">
      <c r="F74" s="33"/>
      <c r="G74" s="33">
        <v>3</v>
      </c>
      <c r="H74" s="56">
        <f t="shared" si="6"/>
        <v>0</v>
      </c>
      <c r="I74" s="64">
        <f t="shared" si="3"/>
        <v>0</v>
      </c>
      <c r="J74" s="64">
        <f t="shared" si="4"/>
        <v>0</v>
      </c>
      <c r="K74" s="56">
        <f t="shared" si="7"/>
        <v>0</v>
      </c>
      <c r="L74" s="33">
        <f t="shared" si="5"/>
        <v>1</v>
      </c>
      <c r="M74" s="33"/>
      <c r="N74" s="56">
        <f aca="true" t="shared" si="21" ref="N74:N120">N73+($N$121-$N$72)/49</f>
        <v>213.46938775510205</v>
      </c>
      <c r="O74" s="56">
        <f t="shared" si="8"/>
        <v>96.95560934302088</v>
      </c>
      <c r="P74" s="56">
        <f aca="true" t="shared" si="22" ref="P74:P120">P73+($P$121-$P$72)/49</f>
        <v>271.7142857142857</v>
      </c>
      <c r="Q74" s="56">
        <f t="shared" si="9"/>
        <v>122.1839867862406</v>
      </c>
      <c r="R74" s="56">
        <f aca="true" t="shared" si="23" ref="R74:R120">R73+($R$121-$R$72)/49</f>
        <v>277.63265306122446</v>
      </c>
      <c r="S74" s="56">
        <f t="shared" si="10"/>
        <v>122.2974190677916</v>
      </c>
      <c r="T74" s="56">
        <f aca="true" t="shared" si="24" ref="T74:T120">T73+($T$121-$T$72)/49</f>
        <v>405.51020408163265</v>
      </c>
      <c r="U74" s="56">
        <f t="shared" si="11"/>
        <v>270.00936641978643</v>
      </c>
      <c r="V74" s="56">
        <f aca="true" t="shared" si="25" ref="V74:V120">V73+($V$121-$V$72)/49</f>
        <v>560.1020408163265</v>
      </c>
      <c r="W74" s="56">
        <f t="shared" si="12"/>
        <v>190.28287759105967</v>
      </c>
      <c r="X74" s="56">
        <f aca="true" t="shared" si="26" ref="X74:X120">X73+($X$121-$X$72)/49</f>
        <v>855.5102040816328</v>
      </c>
      <c r="Y74" s="56">
        <f t="shared" si="13"/>
        <v>384.1579889759796</v>
      </c>
      <c r="Z74" s="56">
        <f aca="true" t="shared" si="27" ref="Z74:Z120">Z73+($Z$121-$Z$72)/49</f>
        <v>600</v>
      </c>
      <c r="AA74" s="56">
        <f t="shared" si="14"/>
        <v>180.87850108589853</v>
      </c>
      <c r="AB74" s="56">
        <f aca="true" t="shared" si="28" ref="AB74:AB120">AB73+($AB$121-$AB$72)/49</f>
        <v>554.0816326530612</v>
      </c>
      <c r="AC74" s="56">
        <f t="shared" si="15"/>
        <v>421.2633312289299</v>
      </c>
      <c r="AD74" s="56">
        <f aca="true" t="shared" si="29" ref="AD74:AD120">AD73+($AD$121-$AD$72)/49</f>
        <v>506.1224489795918</v>
      </c>
      <c r="AE74" s="56">
        <f t="shared" si="16"/>
        <v>259.53472936543074</v>
      </c>
      <c r="AF74" s="56">
        <f aca="true" t="shared" si="30" ref="AF74:AF120">AF73+($AF$121-$AF$72)/49</f>
        <v>659.1836734693877</v>
      </c>
      <c r="AG74" s="56">
        <f t="shared" si="17"/>
        <v>276.95677206909323</v>
      </c>
      <c r="AH74" s="56">
        <f aca="true" t="shared" si="31" ref="AH74:AH120">AH73+($AH$121-$AH$72)/49</f>
        <v>1095.9183673469388</v>
      </c>
      <c r="AI74" s="56">
        <f t="shared" si="18"/>
        <v>489.93328258317746</v>
      </c>
      <c r="AJ74" s="56">
        <f aca="true" t="shared" si="32" ref="AJ74:AJ120">AJ73+($AJ$121-$AJ$72)/49</f>
        <v>600</v>
      </c>
      <c r="AK74" s="56">
        <f t="shared" si="19"/>
        <v>378.1488128048451</v>
      </c>
      <c r="AL74" s="56">
        <f aca="true" t="shared" si="33" ref="AL74:AL120">AL73+($AL$121-$AL$72)/49</f>
        <v>806.1224489795918</v>
      </c>
      <c r="AM74" s="56">
        <f t="shared" si="20"/>
        <v>352.20138783636054</v>
      </c>
      <c r="AN74" s="33"/>
      <c r="AO74" s="33"/>
      <c r="AP74" s="33"/>
      <c r="AQ74" s="33"/>
      <c r="AR74" s="19"/>
    </row>
    <row r="75" spans="6:44" ht="12.75">
      <c r="F75" s="33"/>
      <c r="G75" s="33">
        <v>4</v>
      </c>
      <c r="H75" s="56">
        <f t="shared" si="6"/>
        <v>0</v>
      </c>
      <c r="I75" s="64">
        <f t="shared" si="3"/>
        <v>0</v>
      </c>
      <c r="J75" s="64">
        <f t="shared" si="4"/>
        <v>0</v>
      </c>
      <c r="K75" s="56">
        <f t="shared" si="7"/>
        <v>0</v>
      </c>
      <c r="L75" s="33">
        <f t="shared" si="5"/>
        <v>1</v>
      </c>
      <c r="M75" s="33"/>
      <c r="N75" s="56">
        <f t="shared" si="21"/>
        <v>220.20408163265307</v>
      </c>
      <c r="O75" s="56">
        <f t="shared" si="8"/>
        <v>96.93305562980063</v>
      </c>
      <c r="P75" s="56">
        <f t="shared" si="22"/>
        <v>296.57142857142856</v>
      </c>
      <c r="Q75" s="56">
        <f t="shared" si="9"/>
        <v>120.52295390757436</v>
      </c>
      <c r="R75" s="56">
        <f t="shared" si="23"/>
        <v>305.4489795918367</v>
      </c>
      <c r="S75" s="56">
        <f t="shared" si="10"/>
        <v>120.93902551897513</v>
      </c>
      <c r="T75" s="56">
        <f t="shared" si="24"/>
        <v>428.265306122449</v>
      </c>
      <c r="U75" s="56">
        <f t="shared" si="11"/>
        <v>267.28663495372473</v>
      </c>
      <c r="V75" s="56">
        <f t="shared" si="25"/>
        <v>602.6530612244898</v>
      </c>
      <c r="W75" s="56">
        <f t="shared" si="12"/>
        <v>187.92692829053496</v>
      </c>
      <c r="X75" s="56">
        <f t="shared" si="26"/>
        <v>878.2653061224491</v>
      </c>
      <c r="Y75" s="56">
        <f t="shared" si="13"/>
        <v>380.95986489385587</v>
      </c>
      <c r="Z75" s="56">
        <f t="shared" si="27"/>
        <v>650</v>
      </c>
      <c r="AA75" s="56">
        <f t="shared" si="14"/>
        <v>180.86991895428454</v>
      </c>
      <c r="AB75" s="56">
        <f t="shared" si="28"/>
        <v>606.1224489795918</v>
      </c>
      <c r="AC75" s="56">
        <f t="shared" si="15"/>
        <v>417.73974192253513</v>
      </c>
      <c r="AD75" s="56">
        <f t="shared" si="29"/>
        <v>559.1836734693877</v>
      </c>
      <c r="AE75" s="56">
        <f t="shared" si="16"/>
        <v>256.71843934636337</v>
      </c>
      <c r="AF75" s="56">
        <f t="shared" si="30"/>
        <v>738.7755102040816</v>
      </c>
      <c r="AG75" s="56">
        <f t="shared" si="17"/>
        <v>271.4164218346965</v>
      </c>
      <c r="AH75" s="56">
        <f t="shared" si="31"/>
        <v>1143.8775510204082</v>
      </c>
      <c r="AI75" s="56">
        <f t="shared" si="18"/>
        <v>484.17436656335997</v>
      </c>
      <c r="AJ75" s="56">
        <f t="shared" si="32"/>
        <v>700</v>
      </c>
      <c r="AK75" s="56">
        <f t="shared" si="19"/>
        <v>368.9015457631673</v>
      </c>
      <c r="AL75" s="56">
        <f t="shared" si="33"/>
        <v>959.1836734693877</v>
      </c>
      <c r="AM75" s="56">
        <f t="shared" si="20"/>
        <v>345.1492665542835</v>
      </c>
      <c r="AN75" s="33"/>
      <c r="AO75" s="33"/>
      <c r="AP75" s="33"/>
      <c r="AQ75" s="33"/>
      <c r="AR75" s="19"/>
    </row>
    <row r="76" spans="6:44" ht="12.75">
      <c r="F76" s="33"/>
      <c r="G76" s="33">
        <v>5</v>
      </c>
      <c r="H76" s="56">
        <f t="shared" si="6"/>
        <v>0</v>
      </c>
      <c r="I76" s="64">
        <f t="shared" si="3"/>
        <v>0</v>
      </c>
      <c r="J76" s="64">
        <f t="shared" si="4"/>
        <v>0</v>
      </c>
      <c r="K76" s="56">
        <f t="shared" si="7"/>
        <v>0</v>
      </c>
      <c r="L76" s="33">
        <f t="shared" si="5"/>
        <v>1</v>
      </c>
      <c r="M76" s="33"/>
      <c r="N76" s="56">
        <f t="shared" si="21"/>
        <v>226.9387755102041</v>
      </c>
      <c r="O76" s="56">
        <f t="shared" si="8"/>
        <v>96.88129724923522</v>
      </c>
      <c r="P76" s="56">
        <f t="shared" si="22"/>
        <v>321.4285714285714</v>
      </c>
      <c r="Q76" s="56">
        <f t="shared" si="9"/>
        <v>119.14170590714062</v>
      </c>
      <c r="R76" s="56">
        <f t="shared" si="23"/>
        <v>333.2653061224489</v>
      </c>
      <c r="S76" s="56">
        <f t="shared" si="10"/>
        <v>119.82414139899156</v>
      </c>
      <c r="T76" s="56">
        <f t="shared" si="24"/>
        <v>451.0204081632653</v>
      </c>
      <c r="U76" s="56">
        <f t="shared" si="11"/>
        <v>265.13952806648376</v>
      </c>
      <c r="V76" s="56">
        <f t="shared" si="25"/>
        <v>645.204081632653</v>
      </c>
      <c r="W76" s="56">
        <f t="shared" si="12"/>
        <v>185.87787865150162</v>
      </c>
      <c r="X76" s="56">
        <f t="shared" si="26"/>
        <v>901.0204081632655</v>
      </c>
      <c r="Y76" s="56">
        <f t="shared" si="13"/>
        <v>378.2101537572935</v>
      </c>
      <c r="Z76" s="56">
        <f t="shared" si="27"/>
        <v>700</v>
      </c>
      <c r="AA76" s="56">
        <f t="shared" si="14"/>
        <v>181.0048785543316</v>
      </c>
      <c r="AB76" s="56">
        <f t="shared" si="28"/>
        <v>658.1632653061224</v>
      </c>
      <c r="AC76" s="56">
        <f t="shared" si="15"/>
        <v>414.1386816922681</v>
      </c>
      <c r="AD76" s="56">
        <f t="shared" si="29"/>
        <v>612.2448979591836</v>
      </c>
      <c r="AE76" s="56">
        <f t="shared" si="16"/>
        <v>253.92315225756715</v>
      </c>
      <c r="AF76" s="56">
        <f t="shared" si="30"/>
        <v>818.3673469387754</v>
      </c>
      <c r="AG76" s="56">
        <f t="shared" si="17"/>
        <v>265.90563178108965</v>
      </c>
      <c r="AH76" s="56">
        <f t="shared" si="31"/>
        <v>1191.8367346938776</v>
      </c>
      <c r="AI76" s="56">
        <f t="shared" si="18"/>
        <v>478.56542497684</v>
      </c>
      <c r="AJ76" s="56">
        <f t="shared" si="32"/>
        <v>800</v>
      </c>
      <c r="AK76" s="56">
        <f t="shared" si="19"/>
        <v>361.0248483581629</v>
      </c>
      <c r="AL76" s="56">
        <f t="shared" si="33"/>
        <v>1112.2448979591836</v>
      </c>
      <c r="AM76" s="56">
        <f t="shared" si="20"/>
        <v>338.9582844028572</v>
      </c>
      <c r="AN76" s="33"/>
      <c r="AO76" s="33"/>
      <c r="AP76" s="33"/>
      <c r="AQ76" s="33"/>
      <c r="AR76" s="19"/>
    </row>
    <row r="77" spans="6:44" ht="12.75">
      <c r="F77" s="33"/>
      <c r="G77" s="33">
        <v>6</v>
      </c>
      <c r="H77" s="56">
        <f t="shared" si="6"/>
        <v>0</v>
      </c>
      <c r="I77" s="64">
        <f t="shared" si="3"/>
        <v>0</v>
      </c>
      <c r="J77" s="64">
        <f t="shared" si="4"/>
        <v>0</v>
      </c>
      <c r="K77" s="56">
        <f t="shared" si="7"/>
        <v>0</v>
      </c>
      <c r="L77" s="33">
        <f t="shared" si="5"/>
        <v>1</v>
      </c>
      <c r="M77" s="33"/>
      <c r="N77" s="56">
        <f t="shared" si="21"/>
        <v>233.67346938775512</v>
      </c>
      <c r="O77" s="56">
        <f t="shared" si="8"/>
        <v>96.81961740434083</v>
      </c>
      <c r="P77" s="56">
        <f t="shared" si="22"/>
        <v>346.2857142857142</v>
      </c>
      <c r="Q77" s="56">
        <f t="shared" si="9"/>
        <v>118.03278683269028</v>
      </c>
      <c r="R77" s="56">
        <f t="shared" si="23"/>
        <v>361.08163265306115</v>
      </c>
      <c r="S77" s="56">
        <f t="shared" si="10"/>
        <v>118.73025166841964</v>
      </c>
      <c r="T77" s="56">
        <f t="shared" si="24"/>
        <v>473.7755102040816</v>
      </c>
      <c r="U77" s="56">
        <f t="shared" si="11"/>
        <v>263.39143449457464</v>
      </c>
      <c r="V77" s="56">
        <f t="shared" si="25"/>
        <v>687.7551020408163</v>
      </c>
      <c r="W77" s="56">
        <f t="shared" si="12"/>
        <v>184.31326567343962</v>
      </c>
      <c r="X77" s="56">
        <f t="shared" si="26"/>
        <v>923.7755102040819</v>
      </c>
      <c r="Y77" s="56">
        <f t="shared" si="13"/>
        <v>375.824122666927</v>
      </c>
      <c r="Z77" s="56">
        <f t="shared" si="27"/>
        <v>750</v>
      </c>
      <c r="AA77" s="56">
        <f t="shared" si="14"/>
        <v>181.06439884390403</v>
      </c>
      <c r="AB77" s="56">
        <f t="shared" si="28"/>
        <v>710.204081632653</v>
      </c>
      <c r="AC77" s="56">
        <f t="shared" si="15"/>
        <v>410.68531802673454</v>
      </c>
      <c r="AD77" s="56">
        <f t="shared" si="29"/>
        <v>665.3061224489795</v>
      </c>
      <c r="AE77" s="56">
        <f t="shared" si="16"/>
        <v>251.11379692269801</v>
      </c>
      <c r="AF77" s="56">
        <f t="shared" si="30"/>
        <v>897.9591836734693</v>
      </c>
      <c r="AG77" s="56">
        <f t="shared" si="17"/>
        <v>260.6789531629824</v>
      </c>
      <c r="AH77" s="56">
        <f t="shared" si="31"/>
        <v>1239.795918367347</v>
      </c>
      <c r="AI77" s="56">
        <f t="shared" si="18"/>
        <v>473.11559678187257</v>
      </c>
      <c r="AJ77" s="56">
        <f t="shared" si="32"/>
        <v>900</v>
      </c>
      <c r="AK77" s="56">
        <f t="shared" si="19"/>
        <v>354.30231528929454</v>
      </c>
      <c r="AL77" s="56">
        <f t="shared" si="33"/>
        <v>1265.3061224489795</v>
      </c>
      <c r="AM77" s="56">
        <f t="shared" si="20"/>
        <v>333.7166900572769</v>
      </c>
      <c r="AN77" s="33"/>
      <c r="AO77" s="33"/>
      <c r="AP77" s="33"/>
      <c r="AQ77" s="33"/>
      <c r="AR77" s="19"/>
    </row>
    <row r="78" spans="6:44" ht="12.75">
      <c r="F78" s="33"/>
      <c r="G78" s="33">
        <v>7</v>
      </c>
      <c r="H78" s="56">
        <f t="shared" si="6"/>
        <v>0</v>
      </c>
      <c r="I78" s="64">
        <f t="shared" si="3"/>
        <v>0</v>
      </c>
      <c r="J78" s="64">
        <f t="shared" si="4"/>
        <v>0</v>
      </c>
      <c r="K78" s="56">
        <f t="shared" si="7"/>
        <v>0</v>
      </c>
      <c r="L78" s="33">
        <f t="shared" si="5"/>
        <v>1</v>
      </c>
      <c r="M78" s="33"/>
      <c r="N78" s="56">
        <f t="shared" si="21"/>
        <v>240.40816326530614</v>
      </c>
      <c r="O78" s="56">
        <f t="shared" si="8"/>
        <v>96.75061979570583</v>
      </c>
      <c r="P78" s="56">
        <f t="shared" si="22"/>
        <v>371.14285714285705</v>
      </c>
      <c r="Q78" s="56">
        <f t="shared" si="9"/>
        <v>117.16849358001016</v>
      </c>
      <c r="R78" s="56">
        <f t="shared" si="23"/>
        <v>388.8979591836734</v>
      </c>
      <c r="S78" s="56">
        <f t="shared" si="10"/>
        <v>117.57637374464072</v>
      </c>
      <c r="T78" s="56">
        <f t="shared" si="24"/>
        <v>496.53061224489795</v>
      </c>
      <c r="U78" s="56">
        <f t="shared" si="11"/>
        <v>261.92039455606545</v>
      </c>
      <c r="V78" s="56">
        <f t="shared" si="25"/>
        <v>730.3061224489795</v>
      </c>
      <c r="W78" s="56">
        <f t="shared" si="12"/>
        <v>183.30722653699104</v>
      </c>
      <c r="X78" s="56">
        <f t="shared" si="26"/>
        <v>946.5306122448983</v>
      </c>
      <c r="Y78" s="56">
        <f t="shared" si="13"/>
        <v>373.7511996337071</v>
      </c>
      <c r="Z78" s="56">
        <f t="shared" si="27"/>
        <v>800</v>
      </c>
      <c r="AA78" s="56">
        <f t="shared" si="14"/>
        <v>180.96664279230396</v>
      </c>
      <c r="AB78" s="56">
        <f t="shared" si="28"/>
        <v>762.2448979591836</v>
      </c>
      <c r="AC78" s="56">
        <f t="shared" si="15"/>
        <v>407.49636136307373</v>
      </c>
      <c r="AD78" s="56">
        <f t="shared" si="29"/>
        <v>718.3673469387754</v>
      </c>
      <c r="AE78" s="56">
        <f t="shared" si="16"/>
        <v>248.2815239619005</v>
      </c>
      <c r="AF78" s="56">
        <f t="shared" si="30"/>
        <v>977.5510204081631</v>
      </c>
      <c r="AG78" s="56">
        <f t="shared" si="17"/>
        <v>255.9388731950511</v>
      </c>
      <c r="AH78" s="56">
        <f t="shared" si="31"/>
        <v>1287.7551020408164</v>
      </c>
      <c r="AI78" s="56">
        <f t="shared" si="18"/>
        <v>467.83250467378105</v>
      </c>
      <c r="AJ78" s="56">
        <f t="shared" si="32"/>
        <v>1000</v>
      </c>
      <c r="AK78" s="56">
        <f t="shared" si="19"/>
        <v>348.5683929327251</v>
      </c>
      <c r="AL78" s="56">
        <f t="shared" si="33"/>
        <v>1418.3673469387754</v>
      </c>
      <c r="AM78" s="56">
        <f t="shared" si="20"/>
        <v>329.4294249077728</v>
      </c>
      <c r="AN78" s="33"/>
      <c r="AO78" s="33"/>
      <c r="AP78" s="33"/>
      <c r="AQ78" s="33"/>
      <c r="AR78" s="19"/>
    </row>
    <row r="79" spans="6:44" ht="12.75">
      <c r="F79" s="33"/>
      <c r="G79" s="33">
        <v>8</v>
      </c>
      <c r="H79" s="56">
        <f t="shared" si="6"/>
        <v>0</v>
      </c>
      <c r="I79" s="64">
        <f t="shared" si="3"/>
        <v>0</v>
      </c>
      <c r="J79" s="64">
        <f t="shared" si="4"/>
        <v>0</v>
      </c>
      <c r="K79" s="56">
        <f t="shared" si="7"/>
        <v>0</v>
      </c>
      <c r="L79" s="33">
        <f t="shared" si="5"/>
        <v>1</v>
      </c>
      <c r="M79" s="33"/>
      <c r="N79" s="56">
        <f t="shared" si="21"/>
        <v>247.14285714285717</v>
      </c>
      <c r="O79" s="56">
        <f t="shared" si="8"/>
        <v>96.66596609018546</v>
      </c>
      <c r="P79" s="56">
        <f t="shared" si="22"/>
        <v>395.9999999999999</v>
      </c>
      <c r="Q79" s="56">
        <f t="shared" si="9"/>
        <v>116.51025822637338</v>
      </c>
      <c r="R79" s="56">
        <f t="shared" si="23"/>
        <v>416.7142857142856</v>
      </c>
      <c r="S79" s="56">
        <f t="shared" si="10"/>
        <v>116.36166907068151</v>
      </c>
      <c r="T79" s="56">
        <f t="shared" si="24"/>
        <v>519.2857142857142</v>
      </c>
      <c r="U79" s="56">
        <f t="shared" si="11"/>
        <v>260.639913865987</v>
      </c>
      <c r="V79" s="56">
        <f t="shared" si="25"/>
        <v>772.8571428571428</v>
      </c>
      <c r="W79" s="56">
        <f t="shared" si="12"/>
        <v>182.86299160787817</v>
      </c>
      <c r="X79" s="56">
        <f t="shared" si="26"/>
        <v>969.2857142857147</v>
      </c>
      <c r="Y79" s="56">
        <f t="shared" si="13"/>
        <v>371.9601091495497</v>
      </c>
      <c r="Z79" s="56">
        <f t="shared" si="27"/>
        <v>850</v>
      </c>
      <c r="AA79" s="56">
        <f t="shared" si="14"/>
        <v>180.7111582890258</v>
      </c>
      <c r="AB79" s="56">
        <f t="shared" si="28"/>
        <v>814.2857142857142</v>
      </c>
      <c r="AC79" s="56">
        <f t="shared" si="15"/>
        <v>404.60432713676965</v>
      </c>
      <c r="AD79" s="56">
        <f t="shared" si="29"/>
        <v>771.4285714285713</v>
      </c>
      <c r="AE79" s="56">
        <f t="shared" si="16"/>
        <v>245.4307388690778</v>
      </c>
      <c r="AF79" s="56">
        <f t="shared" si="30"/>
        <v>1057.142857142857</v>
      </c>
      <c r="AG79" s="56">
        <f t="shared" si="17"/>
        <v>251.82914628328166</v>
      </c>
      <c r="AH79" s="56">
        <f t="shared" si="31"/>
        <v>1335.7142857142858</v>
      </c>
      <c r="AI79" s="56">
        <f t="shared" si="18"/>
        <v>462.72233937056876</v>
      </c>
      <c r="AJ79" s="56">
        <f t="shared" si="32"/>
        <v>1100</v>
      </c>
      <c r="AK79" s="56">
        <f t="shared" si="19"/>
        <v>343.69484848157254</v>
      </c>
      <c r="AL79" s="56">
        <f t="shared" si="33"/>
        <v>1571.4285714285713</v>
      </c>
      <c r="AM79" s="56">
        <f t="shared" si="20"/>
        <v>326.04546337772024</v>
      </c>
      <c r="AN79" s="33"/>
      <c r="AO79" s="33"/>
      <c r="AP79" s="33"/>
      <c r="AQ79" s="33"/>
      <c r="AR79" s="19"/>
    </row>
    <row r="80" spans="6:44" ht="12.75">
      <c r="F80" s="33"/>
      <c r="G80" s="33">
        <v>9</v>
      </c>
      <c r="H80" s="56">
        <f t="shared" si="6"/>
        <v>0</v>
      </c>
      <c r="I80" s="64">
        <f t="shared" si="3"/>
        <v>0</v>
      </c>
      <c r="J80" s="64">
        <f t="shared" si="4"/>
        <v>0</v>
      </c>
      <c r="K80" s="56">
        <f t="shared" si="7"/>
        <v>0</v>
      </c>
      <c r="L80" s="33">
        <f t="shared" si="5"/>
        <v>1</v>
      </c>
      <c r="M80" s="33"/>
      <c r="N80" s="56">
        <f t="shared" si="21"/>
        <v>253.8775510204082</v>
      </c>
      <c r="O80" s="56">
        <f t="shared" si="8"/>
        <v>96.55102718219888</v>
      </c>
      <c r="P80" s="56">
        <f t="shared" si="22"/>
        <v>420.8571428571427</v>
      </c>
      <c r="Q80" s="56">
        <f t="shared" si="9"/>
        <v>116.01548069851353</v>
      </c>
      <c r="R80" s="56">
        <f t="shared" si="23"/>
        <v>444.53061224489784</v>
      </c>
      <c r="S80" s="56">
        <f t="shared" si="10"/>
        <v>115.12248956511372</v>
      </c>
      <c r="T80" s="56">
        <f t="shared" si="24"/>
        <v>542.0408163265306</v>
      </c>
      <c r="U80" s="56">
        <f t="shared" si="11"/>
        <v>259.4855163278307</v>
      </c>
      <c r="V80" s="56">
        <f t="shared" si="25"/>
        <v>815.408163265306</v>
      </c>
      <c r="W80" s="56">
        <f t="shared" si="12"/>
        <v>182.93765962222167</v>
      </c>
      <c r="X80" s="56">
        <f t="shared" si="26"/>
        <v>992.0408163265311</v>
      </c>
      <c r="Y80" s="56">
        <f t="shared" si="13"/>
        <v>370.42868485838153</v>
      </c>
      <c r="Z80" s="56">
        <f t="shared" si="27"/>
        <v>900</v>
      </c>
      <c r="AA80" s="56">
        <f t="shared" si="14"/>
        <v>180.33847006706222</v>
      </c>
      <c r="AB80" s="56">
        <f t="shared" si="28"/>
        <v>866.3265306122448</v>
      </c>
      <c r="AC80" s="56">
        <f t="shared" si="15"/>
        <v>401.98118820736687</v>
      </c>
      <c r="AD80" s="56">
        <f t="shared" si="29"/>
        <v>824.4897959183672</v>
      </c>
      <c r="AE80" s="56">
        <f t="shared" si="16"/>
        <v>242.57115167910197</v>
      </c>
      <c r="AF80" s="56">
        <f t="shared" si="30"/>
        <v>1136.734693877551</v>
      </c>
      <c r="AG80" s="56">
        <f t="shared" si="17"/>
        <v>248.43435921882855</v>
      </c>
      <c r="AH80" s="56">
        <f t="shared" si="31"/>
        <v>1383.6734693877552</v>
      </c>
      <c r="AI80" s="56">
        <f t="shared" si="18"/>
        <v>457.7899386459215</v>
      </c>
      <c r="AJ80" s="56">
        <f t="shared" si="32"/>
        <v>1200</v>
      </c>
      <c r="AK80" s="56">
        <f t="shared" si="19"/>
        <v>339.5801668045387</v>
      </c>
      <c r="AL80" s="56">
        <f t="shared" si="33"/>
        <v>1724.4897959183672</v>
      </c>
      <c r="AM80" s="56">
        <f t="shared" si="20"/>
        <v>323.47900204104803</v>
      </c>
      <c r="AN80" s="33"/>
      <c r="AO80" s="33"/>
      <c r="AP80" s="33"/>
      <c r="AQ80" s="33"/>
      <c r="AR80" s="19"/>
    </row>
    <row r="81" spans="6:44" ht="12.75">
      <c r="F81" s="33"/>
      <c r="G81" s="33">
        <v>10</v>
      </c>
      <c r="H81" s="56">
        <f t="shared" si="6"/>
        <v>0</v>
      </c>
      <c r="I81" s="64">
        <f t="shared" si="3"/>
        <v>0</v>
      </c>
      <c r="J81" s="64">
        <f t="shared" si="4"/>
        <v>0</v>
      </c>
      <c r="K81" s="56">
        <f t="shared" si="7"/>
        <v>0</v>
      </c>
      <c r="L81" s="33">
        <f t="shared" si="5"/>
        <v>1</v>
      </c>
      <c r="M81" s="33"/>
      <c r="N81" s="56">
        <f t="shared" si="21"/>
        <v>260.6122448979592</v>
      </c>
      <c r="O81" s="56">
        <f t="shared" si="8"/>
        <v>96.38854863366163</v>
      </c>
      <c r="P81" s="56">
        <f t="shared" si="22"/>
        <v>445.71428571428555</v>
      </c>
      <c r="Q81" s="56">
        <f t="shared" si="9"/>
        <v>115.64225848114897</v>
      </c>
      <c r="R81" s="56">
        <f t="shared" si="23"/>
        <v>472.34693877551007</v>
      </c>
      <c r="S81" s="56">
        <f t="shared" si="10"/>
        <v>113.90410366389497</v>
      </c>
      <c r="T81" s="56">
        <f t="shared" si="24"/>
        <v>564.795918367347</v>
      </c>
      <c r="U81" s="56">
        <f t="shared" si="11"/>
        <v>258.40582336568724</v>
      </c>
      <c r="V81" s="56">
        <f t="shared" si="25"/>
        <v>857.9591836734693</v>
      </c>
      <c r="W81" s="56">
        <f t="shared" si="12"/>
        <v>183.460614677675</v>
      </c>
      <c r="X81" s="56">
        <f t="shared" si="26"/>
        <v>1014.7959183673474</v>
      </c>
      <c r="Y81" s="56">
        <f t="shared" si="13"/>
        <v>369.137379543954</v>
      </c>
      <c r="Z81" s="56">
        <f t="shared" si="27"/>
        <v>950</v>
      </c>
      <c r="AA81" s="56">
        <f t="shared" si="14"/>
        <v>179.9021849800909</v>
      </c>
      <c r="AB81" s="56">
        <f t="shared" si="28"/>
        <v>918.3673469387754</v>
      </c>
      <c r="AC81" s="56">
        <f t="shared" si="15"/>
        <v>399.5603681459383</v>
      </c>
      <c r="AD81" s="56">
        <f t="shared" si="29"/>
        <v>877.5510204081631</v>
      </c>
      <c r="AE81" s="56">
        <f t="shared" si="16"/>
        <v>239.71353847490306</v>
      </c>
      <c r="AF81" s="56">
        <f t="shared" si="30"/>
        <v>1216.326530612245</v>
      </c>
      <c r="AG81" s="56">
        <f t="shared" si="17"/>
        <v>245.78402267484313</v>
      </c>
      <c r="AH81" s="56">
        <f t="shared" si="31"/>
        <v>1431.6326530612246</v>
      </c>
      <c r="AI81" s="56">
        <f t="shared" si="18"/>
        <v>453.03884963605907</v>
      </c>
      <c r="AJ81" s="56">
        <f t="shared" si="32"/>
        <v>1300</v>
      </c>
      <c r="AK81" s="56">
        <f t="shared" si="19"/>
        <v>336.14142547678347</v>
      </c>
      <c r="AL81" s="56">
        <f t="shared" si="33"/>
        <v>1877.5510204081631</v>
      </c>
      <c r="AM81" s="56">
        <f t="shared" si="20"/>
        <v>321.6254479454558</v>
      </c>
      <c r="AN81" s="33"/>
      <c r="AO81" s="33"/>
      <c r="AP81" s="33"/>
      <c r="AQ81" s="33"/>
      <c r="AR81" s="19"/>
    </row>
    <row r="82" spans="6:44" ht="12.75">
      <c r="F82" s="33"/>
      <c r="G82" s="33">
        <v>11</v>
      </c>
      <c r="H82" s="56">
        <f t="shared" si="6"/>
        <v>0</v>
      </c>
      <c r="I82" s="64">
        <f t="shared" si="3"/>
        <v>0</v>
      </c>
      <c r="J82" s="64">
        <f aca="true" t="shared" si="34" ref="J82:J121">IF(($H$59+$H$60*H82^$I$60+$H$61*H82^$I$61+$H$62*H82^$I$62+$H$63*H82^$I$63+$H$64*H82^$I$64+$H$65*H82^$I$65+$H$66*H82^$I$66+$H$67*H82^$I$67+$H$68*H82^$I$68)&lt;0,0,$H$59+$H$60*H82^$I$60+$H$61*H82^$I$61+$H$62*H82^$I$62+$H$63*H82^$I$63+$H$64*H82^$I$64+$H$65*H82^$I$65+$H$66*H82^$I$66+$H$67*H82^$I$67+$H$68*H82^$I$68)</f>
        <v>0</v>
      </c>
      <c r="K82" s="56">
        <f t="shared" si="7"/>
        <v>0</v>
      </c>
      <c r="L82" s="33">
        <f t="shared" si="5"/>
        <v>1</v>
      </c>
      <c r="M82" s="33"/>
      <c r="N82" s="56">
        <f t="shared" si="21"/>
        <v>267.34693877551024</v>
      </c>
      <c r="O82" s="56">
        <f t="shared" si="8"/>
        <v>96.16143062051657</v>
      </c>
      <c r="P82" s="56">
        <f t="shared" si="22"/>
        <v>470.5714285714284</v>
      </c>
      <c r="Q82" s="56">
        <f t="shared" si="9"/>
        <v>115.35241238384464</v>
      </c>
      <c r="R82" s="56">
        <f t="shared" si="23"/>
        <v>500.1632653061223</v>
      </c>
      <c r="S82" s="56">
        <f t="shared" si="10"/>
        <v>112.74382131142636</v>
      </c>
      <c r="T82" s="56">
        <f t="shared" si="24"/>
        <v>587.5510204081634</v>
      </c>
      <c r="U82" s="56">
        <f t="shared" si="11"/>
        <v>257.3571043501093</v>
      </c>
      <c r="V82" s="56">
        <f t="shared" si="25"/>
        <v>900.5102040816325</v>
      </c>
      <c r="W82" s="56">
        <f t="shared" si="12"/>
        <v>184.34678936530628</v>
      </c>
      <c r="X82" s="56">
        <f t="shared" si="26"/>
        <v>1037.5510204081638</v>
      </c>
      <c r="Y82" s="56">
        <f t="shared" si="13"/>
        <v>368.0656164657121</v>
      </c>
      <c r="Z82" s="56">
        <f t="shared" si="27"/>
        <v>1000</v>
      </c>
      <c r="AA82" s="56">
        <f t="shared" si="14"/>
        <v>179.45109636999362</v>
      </c>
      <c r="AB82" s="56">
        <f t="shared" si="28"/>
        <v>970.408163265306</v>
      </c>
      <c r="AC82" s="56">
        <f t="shared" si="15"/>
        <v>397.2562771121859</v>
      </c>
      <c r="AD82" s="56">
        <f t="shared" si="29"/>
        <v>930.612244897959</v>
      </c>
      <c r="AE82" s="56">
        <f t="shared" si="16"/>
        <v>236.8681092640829</v>
      </c>
      <c r="AF82" s="56">
        <f t="shared" si="30"/>
        <v>1295.918367346939</v>
      </c>
      <c r="AG82" s="56">
        <f t="shared" si="17"/>
        <v>243.8597292562884</v>
      </c>
      <c r="AH82" s="56">
        <f t="shared" si="31"/>
        <v>1479.591836734694</v>
      </c>
      <c r="AI82" s="56">
        <f t="shared" si="18"/>
        <v>448.4713666710624</v>
      </c>
      <c r="AJ82" s="56">
        <f t="shared" si="32"/>
        <v>1400</v>
      </c>
      <c r="AK82" s="56">
        <f t="shared" si="19"/>
        <v>333.3082413692286</v>
      </c>
      <c r="AL82" s="56">
        <f t="shared" si="33"/>
        <v>2030.612244897959</v>
      </c>
      <c r="AM82" s="56">
        <f t="shared" si="20"/>
        <v>320.3730651159879</v>
      </c>
      <c r="AN82" s="33"/>
      <c r="AO82" s="33"/>
      <c r="AP82" s="33"/>
      <c r="AQ82" s="33"/>
      <c r="AR82" s="19"/>
    </row>
    <row r="83" spans="6:44" ht="12.75">
      <c r="F83" s="33"/>
      <c r="G83" s="33">
        <v>12</v>
      </c>
      <c r="H83" s="56">
        <f t="shared" si="6"/>
        <v>0</v>
      </c>
      <c r="I83" s="64">
        <f t="shared" si="3"/>
        <v>0</v>
      </c>
      <c r="J83" s="64">
        <f t="shared" si="34"/>
        <v>0</v>
      </c>
      <c r="K83" s="56">
        <f t="shared" si="7"/>
        <v>0</v>
      </c>
      <c r="L83" s="33">
        <f t="shared" si="5"/>
        <v>1</v>
      </c>
      <c r="M83" s="33"/>
      <c r="N83" s="56">
        <f t="shared" si="21"/>
        <v>274.08163265306126</v>
      </c>
      <c r="O83" s="56">
        <f t="shared" si="8"/>
        <v>95.8547220664164</v>
      </c>
      <c r="P83" s="56">
        <f t="shared" si="22"/>
        <v>495.4285714285712</v>
      </c>
      <c r="Q83" s="56">
        <f t="shared" si="9"/>
        <v>115.1131620976182</v>
      </c>
      <c r="R83" s="56">
        <f t="shared" si="23"/>
        <v>527.9795918367346</v>
      </c>
      <c r="S83" s="56">
        <f t="shared" si="10"/>
        <v>111.66268341726361</v>
      </c>
      <c r="T83" s="56">
        <f t="shared" si="24"/>
        <v>610.3061224489797</v>
      </c>
      <c r="U83" s="56">
        <f t="shared" si="11"/>
        <v>256.3003914671501</v>
      </c>
      <c r="V83" s="56">
        <f t="shared" si="25"/>
        <v>943.0612244897958</v>
      </c>
      <c r="W83" s="56">
        <f t="shared" si="12"/>
        <v>185.5058315307398</v>
      </c>
      <c r="X83" s="56">
        <f t="shared" si="26"/>
        <v>1060.3061224489802</v>
      </c>
      <c r="Y83" s="56">
        <f t="shared" si="13"/>
        <v>367.1902426586639</v>
      </c>
      <c r="Z83" s="56">
        <f t="shared" si="27"/>
        <v>1050</v>
      </c>
      <c r="AA83" s="56">
        <f t="shared" si="14"/>
        <v>179.01907920839957</v>
      </c>
      <c r="AB83" s="56">
        <f t="shared" si="28"/>
        <v>1022.4489795918366</v>
      </c>
      <c r="AC83" s="56">
        <f t="shared" si="15"/>
        <v>394.98082270754037</v>
      </c>
      <c r="AD83" s="56">
        <f t="shared" si="29"/>
        <v>983.673469387755</v>
      </c>
      <c r="AE83" s="56">
        <f t="shared" si="16"/>
        <v>234.04456226805735</v>
      </c>
      <c r="AF83" s="56">
        <f t="shared" si="30"/>
        <v>1375.510204081633</v>
      </c>
      <c r="AG83" s="56">
        <f t="shared" si="17"/>
        <v>242.60415004495297</v>
      </c>
      <c r="AH83" s="56">
        <f t="shared" si="31"/>
        <v>1527.5510204081634</v>
      </c>
      <c r="AI83" s="56">
        <f t="shared" si="18"/>
        <v>444.08854022772624</v>
      </c>
      <c r="AJ83" s="56">
        <f t="shared" si="32"/>
        <v>1500</v>
      </c>
      <c r="AK83" s="56">
        <f t="shared" si="19"/>
        <v>331.0184231802634</v>
      </c>
      <c r="AL83" s="56">
        <f t="shared" si="33"/>
        <v>2183.673469387755</v>
      </c>
      <c r="AM83" s="56">
        <f t="shared" si="20"/>
        <v>319.6110509320504</v>
      </c>
      <c r="AN83" s="33"/>
      <c r="AO83" s="33"/>
      <c r="AP83" s="33"/>
      <c r="AQ83" s="33"/>
      <c r="AR83" s="19"/>
    </row>
    <row r="84" spans="6:44" ht="12.75">
      <c r="F84" s="33"/>
      <c r="G84" s="33">
        <v>13</v>
      </c>
      <c r="H84" s="56">
        <f t="shared" si="6"/>
        <v>0</v>
      </c>
      <c r="I84" s="64">
        <f t="shared" si="3"/>
        <v>0</v>
      </c>
      <c r="J84" s="64">
        <f t="shared" si="34"/>
        <v>0</v>
      </c>
      <c r="K84" s="56">
        <f t="shared" si="7"/>
        <v>0</v>
      </c>
      <c r="L84" s="33">
        <f t="shared" si="5"/>
        <v>1</v>
      </c>
      <c r="M84" s="33"/>
      <c r="N84" s="56">
        <f t="shared" si="21"/>
        <v>280.8163265306123</v>
      </c>
      <c r="O84" s="56">
        <f t="shared" si="8"/>
        <v>95.45692740354934</v>
      </c>
      <c r="P84" s="56">
        <f t="shared" si="22"/>
        <v>520.2857142857141</v>
      </c>
      <c r="Q84" s="56">
        <f t="shared" si="9"/>
        <v>114.89776238818935</v>
      </c>
      <c r="R84" s="56">
        <f t="shared" si="23"/>
        <v>555.7959183673469</v>
      </c>
      <c r="S84" s="56">
        <f t="shared" si="10"/>
        <v>110.66329896694764</v>
      </c>
      <c r="T84" s="56">
        <f t="shared" si="24"/>
        <v>633.0612244897961</v>
      </c>
      <c r="U84" s="56">
        <f t="shared" si="11"/>
        <v>255.20039088152913</v>
      </c>
      <c r="V84" s="56">
        <f t="shared" si="25"/>
        <v>985.612244897959</v>
      </c>
      <c r="W84" s="56">
        <f t="shared" si="12"/>
        <v>186.84809374945695</v>
      </c>
      <c r="X84" s="56">
        <f t="shared" si="26"/>
        <v>1083.0612244897966</v>
      </c>
      <c r="Y84" s="56">
        <f t="shared" si="13"/>
        <v>366.48545407560596</v>
      </c>
      <c r="Z84" s="56">
        <f t="shared" si="27"/>
        <v>1100</v>
      </c>
      <c r="AA84" s="56">
        <f t="shared" si="14"/>
        <v>178.62085619341025</v>
      </c>
      <c r="AB84" s="56">
        <f t="shared" si="28"/>
        <v>1074.4897959183672</v>
      </c>
      <c r="AC84" s="56">
        <f t="shared" si="15"/>
        <v>392.65653826558</v>
      </c>
      <c r="AD84" s="56">
        <f t="shared" si="29"/>
        <v>1036.7346938775509</v>
      </c>
      <c r="AE84" s="56">
        <f t="shared" si="16"/>
        <v>231.25307641390177</v>
      </c>
      <c r="AF84" s="56">
        <f t="shared" si="30"/>
        <v>1455.102040816327</v>
      </c>
      <c r="AG84" s="56">
        <f t="shared" si="17"/>
        <v>241.93085705675324</v>
      </c>
      <c r="AH84" s="56">
        <f t="shared" si="31"/>
        <v>1575.5102040816328</v>
      </c>
      <c r="AI84" s="56">
        <f t="shared" si="18"/>
        <v>439.8901555694997</v>
      </c>
      <c r="AJ84" s="56">
        <f t="shared" si="32"/>
        <v>1600</v>
      </c>
      <c r="AK84" s="56">
        <f t="shared" si="19"/>
        <v>329.21500335708754</v>
      </c>
      <c r="AL84" s="56">
        <f t="shared" si="33"/>
        <v>2336.734693877551</v>
      </c>
      <c r="AM84" s="56">
        <f t="shared" si="20"/>
        <v>319.23473093997234</v>
      </c>
      <c r="AN84" s="33"/>
      <c r="AO84" s="33"/>
      <c r="AP84" s="33"/>
      <c r="AQ84" s="33"/>
      <c r="AR84" s="19"/>
    </row>
    <row r="85" spans="6:44" ht="12.75">
      <c r="F85" s="33"/>
      <c r="G85" s="33">
        <v>14</v>
      </c>
      <c r="H85" s="56">
        <f t="shared" si="6"/>
        <v>0</v>
      </c>
      <c r="I85" s="64">
        <f t="shared" si="3"/>
        <v>0</v>
      </c>
      <c r="J85" s="64">
        <f t="shared" si="34"/>
        <v>0</v>
      </c>
      <c r="K85" s="56">
        <f t="shared" si="7"/>
        <v>0</v>
      </c>
      <c r="L85" s="33">
        <f t="shared" si="5"/>
        <v>1</v>
      </c>
      <c r="M85" s="33"/>
      <c r="N85" s="56">
        <f t="shared" si="21"/>
        <v>287.5510204081633</v>
      </c>
      <c r="O85" s="56">
        <f t="shared" si="8"/>
        <v>94.96072256964624</v>
      </c>
      <c r="P85" s="56">
        <f t="shared" si="22"/>
        <v>545.142857142857</v>
      </c>
      <c r="Q85" s="56">
        <f t="shared" si="9"/>
        <v>114.68537029012454</v>
      </c>
      <c r="R85" s="56">
        <f t="shared" si="23"/>
        <v>583.6122448979592</v>
      </c>
      <c r="S85" s="56">
        <f t="shared" si="10"/>
        <v>109.73180216033704</v>
      </c>
      <c r="T85" s="56">
        <f t="shared" si="24"/>
        <v>655.8163265306125</v>
      </c>
      <c r="U85" s="56">
        <f t="shared" si="11"/>
        <v>254.02555095531017</v>
      </c>
      <c r="V85" s="56">
        <f t="shared" si="25"/>
        <v>1028.1632653061224</v>
      </c>
      <c r="W85" s="56">
        <f t="shared" si="12"/>
        <v>188.28823464097485</v>
      </c>
      <c r="X85" s="56">
        <f t="shared" si="26"/>
        <v>1105.816326530613</v>
      </c>
      <c r="Y85" s="56">
        <f t="shared" si="13"/>
        <v>365.9236643585791</v>
      </c>
      <c r="Z85" s="56">
        <f t="shared" si="27"/>
        <v>1150</v>
      </c>
      <c r="AA85" s="56">
        <f t="shared" si="14"/>
        <v>178.25198603032248</v>
      </c>
      <c r="AB85" s="56">
        <f t="shared" si="28"/>
        <v>1126.5306122448978</v>
      </c>
      <c r="AC85" s="56">
        <f t="shared" si="15"/>
        <v>390.2261605323487</v>
      </c>
      <c r="AD85" s="56">
        <f t="shared" si="29"/>
        <v>1089.7959183673468</v>
      </c>
      <c r="AE85" s="56">
        <f t="shared" si="16"/>
        <v>228.5056517998307</v>
      </c>
      <c r="AF85" s="56">
        <f t="shared" si="30"/>
        <v>1534.693877551021</v>
      </c>
      <c r="AG85" s="56">
        <f t="shared" si="17"/>
        <v>241.73415828592638</v>
      </c>
      <c r="AH85" s="56">
        <f t="shared" si="31"/>
        <v>1623.4693877551022</v>
      </c>
      <c r="AI85" s="56">
        <f t="shared" si="18"/>
        <v>435.8746822298627</v>
      </c>
      <c r="AJ85" s="56">
        <f t="shared" si="32"/>
        <v>1700</v>
      </c>
      <c r="AK85" s="56">
        <f t="shared" si="19"/>
        <v>327.84435998266133</v>
      </c>
      <c r="AL85" s="56">
        <f t="shared" si="33"/>
        <v>2489.7959183673465</v>
      </c>
      <c r="AM85" s="56">
        <f t="shared" si="20"/>
        <v>319.1484816827347</v>
      </c>
      <c r="AN85" s="33"/>
      <c r="AO85" s="33"/>
      <c r="AP85" s="33"/>
      <c r="AQ85" s="33"/>
      <c r="AR85" s="19"/>
    </row>
    <row r="86" spans="6:44" ht="12.75">
      <c r="F86" s="33"/>
      <c r="G86" s="33">
        <v>15</v>
      </c>
      <c r="H86" s="56">
        <f t="shared" si="6"/>
        <v>0</v>
      </c>
      <c r="I86" s="64">
        <f t="shared" si="3"/>
        <v>0</v>
      </c>
      <c r="J86" s="64">
        <f t="shared" si="34"/>
        <v>0</v>
      </c>
      <c r="K86" s="56">
        <f t="shared" si="7"/>
        <v>0</v>
      </c>
      <c r="L86" s="33">
        <f t="shared" si="5"/>
        <v>1</v>
      </c>
      <c r="M86" s="33"/>
      <c r="N86" s="56">
        <f t="shared" si="21"/>
        <v>294.28571428571433</v>
      </c>
      <c r="O86" s="56">
        <f t="shared" si="8"/>
        <v>94.36317442775191</v>
      </c>
      <c r="P86" s="56">
        <f t="shared" si="22"/>
        <v>569.9999999999999</v>
      </c>
      <c r="Q86" s="56">
        <f t="shared" si="9"/>
        <v>114.46037558539562</v>
      </c>
      <c r="R86" s="56">
        <f t="shared" si="23"/>
        <v>611.4285714285714</v>
      </c>
      <c r="S86" s="56">
        <f t="shared" si="10"/>
        <v>108.84226264823704</v>
      </c>
      <c r="T86" s="56">
        <f t="shared" si="24"/>
        <v>678.5714285714289</v>
      </c>
      <c r="U86" s="56">
        <f t="shared" si="11"/>
        <v>252.74876749692106</v>
      </c>
      <c r="V86" s="56">
        <f t="shared" si="25"/>
        <v>1070.7142857142858</v>
      </c>
      <c r="W86" s="56">
        <f t="shared" si="12"/>
        <v>189.74709962851276</v>
      </c>
      <c r="X86" s="56">
        <f t="shared" si="26"/>
        <v>1128.5714285714294</v>
      </c>
      <c r="Y86" s="56">
        <f t="shared" si="13"/>
        <v>365.4768838071541</v>
      </c>
      <c r="Z86" s="56">
        <f t="shared" si="27"/>
        <v>1200</v>
      </c>
      <c r="AA86" s="56">
        <f t="shared" si="14"/>
        <v>177.89167872304319</v>
      </c>
      <c r="AB86" s="56">
        <f t="shared" si="28"/>
        <v>1178.5714285714284</v>
      </c>
      <c r="AC86" s="56">
        <f t="shared" si="15"/>
        <v>387.65865759706065</v>
      </c>
      <c r="AD86" s="56">
        <f t="shared" si="29"/>
        <v>1142.8571428571427</v>
      </c>
      <c r="AE86" s="56">
        <f t="shared" si="16"/>
        <v>225.8173521198798</v>
      </c>
      <c r="AF86" s="56">
        <f t="shared" si="30"/>
        <v>1614.285714285715</v>
      </c>
      <c r="AG86" s="56">
        <f t="shared" si="17"/>
        <v>241.89831505090112</v>
      </c>
      <c r="AH86" s="56">
        <f t="shared" si="31"/>
        <v>1671.4285714285716</v>
      </c>
      <c r="AI86" s="56">
        <f t="shared" si="18"/>
        <v>432.039197708402</v>
      </c>
      <c r="AJ86" s="56">
        <f t="shared" si="32"/>
        <v>1800</v>
      </c>
      <c r="AK86" s="56">
        <f t="shared" si="19"/>
        <v>326.85517439845427</v>
      </c>
      <c r="AL86" s="56">
        <f t="shared" si="33"/>
        <v>2642.857142857142</v>
      </c>
      <c r="AM86" s="56">
        <f t="shared" si="20"/>
        <v>319.26691629848324</v>
      </c>
      <c r="AN86" s="33"/>
      <c r="AO86" s="33"/>
      <c r="AP86" s="33"/>
      <c r="AQ86" s="33"/>
      <c r="AR86" s="19"/>
    </row>
    <row r="87" spans="6:44" ht="12.75">
      <c r="F87" s="33"/>
      <c r="G87" s="33">
        <v>16</v>
      </c>
      <c r="H87" s="56">
        <f t="shared" si="6"/>
        <v>0</v>
      </c>
      <c r="I87" s="64">
        <f t="shared" si="3"/>
        <v>0</v>
      </c>
      <c r="J87" s="64">
        <f t="shared" si="34"/>
        <v>0</v>
      </c>
      <c r="K87" s="56">
        <f t="shared" si="7"/>
        <v>0</v>
      </c>
      <c r="L87" s="33">
        <f t="shared" si="5"/>
        <v>1</v>
      </c>
      <c r="M87" s="33"/>
      <c r="N87" s="56">
        <f t="shared" si="21"/>
        <v>301.02040816326536</v>
      </c>
      <c r="O87" s="56">
        <f t="shared" si="8"/>
        <v>93.66555478295209</v>
      </c>
      <c r="P87" s="56">
        <f t="shared" si="22"/>
        <v>594.8571428571428</v>
      </c>
      <c r="Q87" s="56">
        <f t="shared" si="9"/>
        <v>114.21139117095564</v>
      </c>
      <c r="R87" s="56">
        <f t="shared" si="23"/>
        <v>639.2448979591837</v>
      </c>
      <c r="S87" s="56">
        <f t="shared" si="10"/>
        <v>107.9622141489022</v>
      </c>
      <c r="T87" s="56">
        <f t="shared" si="24"/>
        <v>701.3265306122453</v>
      </c>
      <c r="U87" s="56">
        <f t="shared" si="11"/>
        <v>251.34831553927506</v>
      </c>
      <c r="V87" s="56">
        <f t="shared" si="25"/>
        <v>1113.2653061224491</v>
      </c>
      <c r="W87" s="56">
        <f t="shared" si="12"/>
        <v>191.1524356769176</v>
      </c>
      <c r="X87" s="56">
        <f t="shared" si="26"/>
        <v>1151.3265306122457</v>
      </c>
      <c r="Y87" s="56">
        <f t="shared" si="13"/>
        <v>365.1182624556459</v>
      </c>
      <c r="Z87" s="56">
        <f t="shared" si="27"/>
        <v>1250</v>
      </c>
      <c r="AA87" s="56">
        <f t="shared" si="14"/>
        <v>177.50727885094466</v>
      </c>
      <c r="AB87" s="56">
        <f t="shared" si="28"/>
        <v>1230.612244897959</v>
      </c>
      <c r="AC87" s="56">
        <f t="shared" si="15"/>
        <v>384.9518562577366</v>
      </c>
      <c r="AD87" s="56">
        <f t="shared" si="29"/>
        <v>1195.9183673469386</v>
      </c>
      <c r="AE87" s="56">
        <f t="shared" si="16"/>
        <v>223.20713348159848</v>
      </c>
      <c r="AF87" s="56">
        <f t="shared" si="30"/>
        <v>1693.8775510204089</v>
      </c>
      <c r="AG87" s="56">
        <f t="shared" si="17"/>
        <v>242.30567817945672</v>
      </c>
      <c r="AH87" s="56">
        <f t="shared" si="31"/>
        <v>1719.387755102041</v>
      </c>
      <c r="AI87" s="56">
        <f t="shared" si="18"/>
        <v>428.37929058396793</v>
      </c>
      <c r="AJ87" s="56">
        <f t="shared" si="32"/>
        <v>1900</v>
      </c>
      <c r="AK87" s="56">
        <f t="shared" si="19"/>
        <v>326.1980035928729</v>
      </c>
      <c r="AL87" s="56">
        <f t="shared" si="33"/>
        <v>2795.918367346938</v>
      </c>
      <c r="AM87" s="56">
        <f t="shared" si="20"/>
        <v>319.5147969599374</v>
      </c>
      <c r="AN87" s="33"/>
      <c r="AO87" s="33"/>
      <c r="AP87" s="33"/>
      <c r="AQ87" s="33"/>
      <c r="AR87" s="19"/>
    </row>
    <row r="88" spans="6:44" ht="12.75">
      <c r="F88" s="33"/>
      <c r="G88" s="33">
        <v>17</v>
      </c>
      <c r="H88" s="56">
        <f t="shared" si="6"/>
        <v>0</v>
      </c>
      <c r="I88" s="64">
        <f t="shared" si="3"/>
        <v>0</v>
      </c>
      <c r="J88" s="64">
        <f t="shared" si="34"/>
        <v>0</v>
      </c>
      <c r="K88" s="56">
        <f t="shared" si="7"/>
        <v>0</v>
      </c>
      <c r="L88" s="33">
        <f t="shared" si="5"/>
        <v>1</v>
      </c>
      <c r="M88" s="33"/>
      <c r="N88" s="56">
        <f t="shared" si="21"/>
        <v>307.7551020408164</v>
      </c>
      <c r="O88" s="56">
        <f t="shared" si="8"/>
        <v>92.87283656332443</v>
      </c>
      <c r="P88" s="56">
        <f t="shared" si="22"/>
        <v>619.7142857142857</v>
      </c>
      <c r="Q88" s="56">
        <f t="shared" si="9"/>
        <v>113.93006664292865</v>
      </c>
      <c r="R88" s="56">
        <f t="shared" si="23"/>
        <v>667.061224489796</v>
      </c>
      <c r="S88" s="56">
        <f t="shared" si="10"/>
        <v>107.05827044906428</v>
      </c>
      <c r="T88" s="56">
        <f t="shared" si="24"/>
        <v>724.0816326530617</v>
      </c>
      <c r="U88" s="56">
        <f t="shared" si="11"/>
        <v>249.80869697399942</v>
      </c>
      <c r="V88" s="56">
        <f t="shared" si="25"/>
        <v>1155.8163265306125</v>
      </c>
      <c r="W88" s="56">
        <f t="shared" si="12"/>
        <v>192.43888990918737</v>
      </c>
      <c r="X88" s="56">
        <f t="shared" si="26"/>
        <v>1174.0816326530621</v>
      </c>
      <c r="Y88" s="56">
        <f t="shared" si="13"/>
        <v>364.82353122496716</v>
      </c>
      <c r="Z88" s="56">
        <f t="shared" si="27"/>
        <v>1300</v>
      </c>
      <c r="AA88" s="56">
        <f t="shared" si="14"/>
        <v>177.05947650432665</v>
      </c>
      <c r="AB88" s="56">
        <f t="shared" si="28"/>
        <v>1282.6530612244896</v>
      </c>
      <c r="AC88" s="56">
        <f t="shared" si="15"/>
        <v>382.13194574713344</v>
      </c>
      <c r="AD88" s="56">
        <f t="shared" si="29"/>
        <v>1248.9795918367345</v>
      </c>
      <c r="AE88" s="56">
        <f t="shared" si="16"/>
        <v>220.69806073255296</v>
      </c>
      <c r="AF88" s="56">
        <f t="shared" si="30"/>
        <v>1773.4693877551028</v>
      </c>
      <c r="AG88" s="56">
        <f t="shared" si="17"/>
        <v>242.84343017626742</v>
      </c>
      <c r="AH88" s="56">
        <f t="shared" si="31"/>
        <v>1767.3469387755104</v>
      </c>
      <c r="AI88" s="56">
        <f t="shared" si="18"/>
        <v>424.8889497066503</v>
      </c>
      <c r="AJ88" s="56">
        <f t="shared" si="32"/>
        <v>2000</v>
      </c>
      <c r="AK88" s="56">
        <f t="shared" si="19"/>
        <v>325.82527771040066</v>
      </c>
      <c r="AL88" s="56">
        <f t="shared" si="33"/>
        <v>2948.9795918367336</v>
      </c>
      <c r="AM88" s="56">
        <f t="shared" si="20"/>
        <v>319.8260716977908</v>
      </c>
      <c r="AN88" s="33"/>
      <c r="AO88" s="33"/>
      <c r="AP88" s="33"/>
      <c r="AQ88" s="33"/>
      <c r="AR88" s="19"/>
    </row>
    <row r="89" spans="6:44" ht="12.75">
      <c r="F89" s="33"/>
      <c r="G89" s="33">
        <v>18</v>
      </c>
      <c r="H89" s="56">
        <f t="shared" si="6"/>
        <v>0</v>
      </c>
      <c r="I89" s="64">
        <f t="shared" si="3"/>
        <v>0</v>
      </c>
      <c r="J89" s="64">
        <f t="shared" si="34"/>
        <v>0</v>
      </c>
      <c r="K89" s="56">
        <f t="shared" si="7"/>
        <v>0</v>
      </c>
      <c r="L89" s="33">
        <f t="shared" si="5"/>
        <v>1</v>
      </c>
      <c r="M89" s="33"/>
      <c r="N89" s="56">
        <f t="shared" si="21"/>
        <v>314.4897959183674</v>
      </c>
      <c r="O89" s="56">
        <f t="shared" si="8"/>
        <v>91.9929555385304</v>
      </c>
      <c r="P89" s="56">
        <f t="shared" si="22"/>
        <v>644.5714285714286</v>
      </c>
      <c r="Q89" s="56">
        <f t="shared" si="9"/>
        <v>113.60985754983453</v>
      </c>
      <c r="R89" s="56">
        <f t="shared" si="23"/>
        <v>694.8775510204083</v>
      </c>
      <c r="S89" s="56">
        <f t="shared" si="10"/>
        <v>106.1010730300901</v>
      </c>
      <c r="T89" s="56">
        <f t="shared" si="24"/>
        <v>746.836734693878</v>
      </c>
      <c r="U89" s="56">
        <f t="shared" si="11"/>
        <v>248.12118350337505</v>
      </c>
      <c r="V89" s="56">
        <f t="shared" si="25"/>
        <v>1198.3673469387759</v>
      </c>
      <c r="W89" s="56">
        <f t="shared" si="12"/>
        <v>193.547645814345</v>
      </c>
      <c r="X89" s="56">
        <f t="shared" si="26"/>
        <v>1196.8367346938785</v>
      </c>
      <c r="Y89" s="56">
        <f t="shared" si="13"/>
        <v>364.5721481175133</v>
      </c>
      <c r="Z89" s="56">
        <f t="shared" si="27"/>
        <v>1350</v>
      </c>
      <c r="AA89" s="56">
        <f t="shared" si="14"/>
        <v>176.5075067998103</v>
      </c>
      <c r="AB89" s="56">
        <f t="shared" si="28"/>
        <v>1334.6938775510203</v>
      </c>
      <c r="AC89" s="56">
        <f t="shared" si="15"/>
        <v>379.2502419012089</v>
      </c>
      <c r="AD89" s="56">
        <f t="shared" si="29"/>
        <v>1302.0408163265304</v>
      </c>
      <c r="AE89" s="56">
        <f t="shared" si="16"/>
        <v>218.31681532711804</v>
      </c>
      <c r="AF89" s="56">
        <f t="shared" si="30"/>
        <v>1853.0612244897968</v>
      </c>
      <c r="AG89" s="56">
        <f t="shared" si="17"/>
        <v>243.40875490410792</v>
      </c>
      <c r="AH89" s="56">
        <f t="shared" si="31"/>
        <v>1815.3061224489797</v>
      </c>
      <c r="AI89" s="56">
        <f t="shared" si="18"/>
        <v>421.56044720969044</v>
      </c>
      <c r="AJ89" s="56">
        <f t="shared" si="32"/>
        <v>2100</v>
      </c>
      <c r="AK89" s="56">
        <f t="shared" si="19"/>
        <v>325.69156242714706</v>
      </c>
      <c r="AL89" s="56">
        <f t="shared" si="33"/>
        <v>3102.0408163265292</v>
      </c>
      <c r="AM89" s="56">
        <f t="shared" si="20"/>
        <v>320.14237077266154</v>
      </c>
      <c r="AN89" s="33"/>
      <c r="AO89" s="33"/>
      <c r="AP89" s="33"/>
      <c r="AQ89" s="33"/>
      <c r="AR89" s="19"/>
    </row>
    <row r="90" spans="6:44" ht="12.75">
      <c r="F90" s="33"/>
      <c r="G90" s="33">
        <v>19</v>
      </c>
      <c r="H90" s="56">
        <f t="shared" si="6"/>
        <v>0</v>
      </c>
      <c r="I90" s="64">
        <f t="shared" si="3"/>
        <v>0</v>
      </c>
      <c r="J90" s="64">
        <f t="shared" si="34"/>
        <v>0</v>
      </c>
      <c r="K90" s="56">
        <f t="shared" si="7"/>
        <v>0</v>
      </c>
      <c r="L90" s="33">
        <f t="shared" si="5"/>
        <v>1</v>
      </c>
      <c r="M90" s="33"/>
      <c r="N90" s="56">
        <f t="shared" si="21"/>
        <v>321.22448979591843</v>
      </c>
      <c r="O90" s="56">
        <f t="shared" si="8"/>
        <v>91.03591616150607</v>
      </c>
      <c r="P90" s="56">
        <f t="shared" si="22"/>
        <v>669.4285714285714</v>
      </c>
      <c r="Q90" s="56">
        <f t="shared" si="9"/>
        <v>113.24485429405547</v>
      </c>
      <c r="R90" s="56">
        <f t="shared" si="23"/>
        <v>722.6938775510206</v>
      </c>
      <c r="S90" s="56">
        <f t="shared" si="10"/>
        <v>105.06906130928496</v>
      </c>
      <c r="T90" s="56">
        <f t="shared" si="24"/>
        <v>769.5918367346944</v>
      </c>
      <c r="U90" s="56">
        <f t="shared" si="11"/>
        <v>246.28391481377162</v>
      </c>
      <c r="V90" s="56">
        <f t="shared" si="25"/>
        <v>1240.9183673469392</v>
      </c>
      <c r="W90" s="56">
        <f t="shared" si="12"/>
        <v>194.425963012561</v>
      </c>
      <c r="X90" s="56">
        <f t="shared" si="26"/>
        <v>1219.5918367346949</v>
      </c>
      <c r="Y90" s="56">
        <f t="shared" si="13"/>
        <v>364.3480217016913</v>
      </c>
      <c r="Z90" s="56">
        <f t="shared" si="27"/>
        <v>1400</v>
      </c>
      <c r="AA90" s="56">
        <f t="shared" si="14"/>
        <v>175.81378269609138</v>
      </c>
      <c r="AB90" s="56">
        <f t="shared" si="28"/>
        <v>1386.7346938775509</v>
      </c>
      <c r="AC90" s="56">
        <f t="shared" si="15"/>
        <v>376.3776824260601</v>
      </c>
      <c r="AD90" s="56">
        <f t="shared" si="29"/>
        <v>1355.1020408163263</v>
      </c>
      <c r="AE90" s="56">
        <f t="shared" si="16"/>
        <v>216.0924879145905</v>
      </c>
      <c r="AF90" s="56">
        <f t="shared" si="30"/>
        <v>1932.6530612244908</v>
      </c>
      <c r="AG90" s="56">
        <f t="shared" si="17"/>
        <v>243.91237448076336</v>
      </c>
      <c r="AH90" s="56">
        <f t="shared" si="31"/>
        <v>1863.2653061224491</v>
      </c>
      <c r="AI90" s="56">
        <f t="shared" si="18"/>
        <v>418.3842237842834</v>
      </c>
      <c r="AJ90" s="56">
        <f t="shared" si="32"/>
        <v>2200</v>
      </c>
      <c r="AK90" s="56">
        <f t="shared" si="19"/>
        <v>325.75395339460204</v>
      </c>
      <c r="AL90" s="56">
        <f t="shared" si="33"/>
        <v>3255.102040816325</v>
      </c>
      <c r="AM90" s="56">
        <f t="shared" si="20"/>
        <v>320.41123953212826</v>
      </c>
      <c r="AN90" s="33"/>
      <c r="AO90" s="33"/>
      <c r="AP90" s="33"/>
      <c r="AQ90" s="33"/>
      <c r="AR90" s="19"/>
    </row>
    <row r="91" spans="6:44" ht="12.75">
      <c r="F91" s="33"/>
      <c r="G91" s="33">
        <v>20</v>
      </c>
      <c r="H91" s="56">
        <f t="shared" si="6"/>
        <v>0</v>
      </c>
      <c r="I91" s="64">
        <f t="shared" si="3"/>
        <v>0</v>
      </c>
      <c r="J91" s="64">
        <f t="shared" si="34"/>
        <v>0</v>
      </c>
      <c r="K91" s="56">
        <f t="shared" si="7"/>
        <v>0</v>
      </c>
      <c r="L91" s="33">
        <f t="shared" si="5"/>
        <v>1</v>
      </c>
      <c r="M91" s="33"/>
      <c r="N91" s="56">
        <f t="shared" si="21"/>
        <v>327.95918367346945</v>
      </c>
      <c r="O91" s="56">
        <f t="shared" si="8"/>
        <v>90.01281473895415</v>
      </c>
      <c r="P91" s="56">
        <f t="shared" si="22"/>
        <v>694.2857142857143</v>
      </c>
      <c r="Q91" s="56">
        <f t="shared" si="9"/>
        <v>112.82874858926453</v>
      </c>
      <c r="R91" s="56">
        <f t="shared" si="23"/>
        <v>750.5102040816329</v>
      </c>
      <c r="S91" s="56">
        <f t="shared" si="10"/>
        <v>103.95077474756295</v>
      </c>
      <c r="T91" s="56">
        <f t="shared" si="24"/>
        <v>792.3469387755108</v>
      </c>
      <c r="U91" s="56">
        <f t="shared" si="11"/>
        <v>244.30148262484727</v>
      </c>
      <c r="V91" s="56">
        <f t="shared" si="25"/>
        <v>1283.4693877551026</v>
      </c>
      <c r="W91" s="56">
        <f t="shared" si="12"/>
        <v>195.02680724199456</v>
      </c>
      <c r="X91" s="56">
        <f t="shared" si="26"/>
        <v>1242.3469387755113</v>
      </c>
      <c r="Y91" s="56">
        <f t="shared" si="13"/>
        <v>364.1397426453477</v>
      </c>
      <c r="Z91" s="56">
        <f t="shared" si="27"/>
        <v>1450</v>
      </c>
      <c r="AA91" s="56">
        <f t="shared" si="14"/>
        <v>174.94757217927418</v>
      </c>
      <c r="AB91" s="56">
        <f t="shared" si="28"/>
        <v>1438.7755102040815</v>
      </c>
      <c r="AC91" s="56">
        <f t="shared" si="15"/>
        <v>373.5975899090571</v>
      </c>
      <c r="AD91" s="56">
        <f t="shared" si="29"/>
        <v>1408.1632653061222</v>
      </c>
      <c r="AE91" s="56">
        <f t="shared" si="16"/>
        <v>214.0547242127115</v>
      </c>
      <c r="AF91" s="56">
        <f t="shared" si="30"/>
        <v>2012.2448979591848</v>
      </c>
      <c r="AG91" s="56">
        <f t="shared" si="17"/>
        <v>244.28049504711936</v>
      </c>
      <c r="AH91" s="56">
        <f t="shared" si="31"/>
        <v>1911.2244897959185</v>
      </c>
      <c r="AI91" s="56">
        <f t="shared" si="18"/>
        <v>415.3487849839155</v>
      </c>
      <c r="AJ91" s="56">
        <f t="shared" si="32"/>
        <v>2300</v>
      </c>
      <c r="AK91" s="56">
        <f t="shared" si="19"/>
        <v>325.97249547498836</v>
      </c>
      <c r="AL91" s="56">
        <f t="shared" si="33"/>
        <v>3408.1632653061206</v>
      </c>
      <c r="AM91" s="56">
        <f t="shared" si="20"/>
        <v>320.58433061181285</v>
      </c>
      <c r="AN91" s="33"/>
      <c r="AO91" s="33"/>
      <c r="AP91" s="33"/>
      <c r="AQ91" s="33"/>
      <c r="AR91" s="19"/>
    </row>
    <row r="92" spans="6:43" ht="12.75">
      <c r="F92" s="33"/>
      <c r="G92" s="33">
        <v>21</v>
      </c>
      <c r="H92" s="56">
        <f t="shared" si="6"/>
        <v>0</v>
      </c>
      <c r="I92" s="64">
        <f t="shared" si="3"/>
        <v>0</v>
      </c>
      <c r="J92" s="64">
        <f t="shared" si="34"/>
        <v>0</v>
      </c>
      <c r="K92" s="56">
        <f t="shared" si="7"/>
        <v>0</v>
      </c>
      <c r="L92" s="33">
        <f t="shared" si="5"/>
        <v>1</v>
      </c>
      <c r="M92" s="33"/>
      <c r="N92" s="56">
        <f t="shared" si="21"/>
        <v>334.6938775510205</v>
      </c>
      <c r="O92" s="56">
        <f t="shared" si="8"/>
        <v>88.93484716938792</v>
      </c>
      <c r="P92" s="56">
        <f t="shared" si="22"/>
        <v>719.1428571428572</v>
      </c>
      <c r="Q92" s="56">
        <f t="shared" si="9"/>
        <v>112.35399171210481</v>
      </c>
      <c r="R92" s="56">
        <f t="shared" si="23"/>
        <v>778.3265306122452</v>
      </c>
      <c r="S92" s="56">
        <f t="shared" si="10"/>
        <v>102.74558584925524</v>
      </c>
      <c r="T92" s="56">
        <f t="shared" si="24"/>
        <v>815.1020408163272</v>
      </c>
      <c r="U92" s="56">
        <f t="shared" si="11"/>
        <v>242.1839923194425</v>
      </c>
      <c r="V92" s="56">
        <f t="shared" si="25"/>
        <v>1326.020408163266</v>
      </c>
      <c r="W92" s="56">
        <f t="shared" si="12"/>
        <v>195.30868637108085</v>
      </c>
      <c r="X92" s="56">
        <f t="shared" si="26"/>
        <v>1265.1020408163276</v>
      </c>
      <c r="Y92" s="56">
        <f t="shared" si="13"/>
        <v>363.9403047843225</v>
      </c>
      <c r="Z92" s="56">
        <f t="shared" si="27"/>
        <v>1500</v>
      </c>
      <c r="AA92" s="56">
        <f t="shared" si="14"/>
        <v>173.88747978554454</v>
      </c>
      <c r="AB92" s="56">
        <f t="shared" si="28"/>
        <v>1490.816326530612</v>
      </c>
      <c r="AC92" s="56">
        <f t="shared" si="15"/>
        <v>370.9972846263903</v>
      </c>
      <c r="AD92" s="56">
        <f t="shared" si="29"/>
        <v>1461.224489795918</v>
      </c>
      <c r="AE92" s="56">
        <f t="shared" si="16"/>
        <v>212.2313543475192</v>
      </c>
      <c r="AF92" s="56">
        <f t="shared" si="30"/>
        <v>2091.8367346938785</v>
      </c>
      <c r="AG92" s="56">
        <f t="shared" si="17"/>
        <v>244.45528879812656</v>
      </c>
      <c r="AH92" s="56">
        <f t="shared" si="31"/>
        <v>1959.183673469388</v>
      </c>
      <c r="AI92" s="56">
        <f t="shared" si="18"/>
        <v>412.4406172711044</v>
      </c>
      <c r="AJ92" s="56">
        <f t="shared" si="32"/>
        <v>2400</v>
      </c>
      <c r="AK92" s="56">
        <f t="shared" si="19"/>
        <v>326.31054307867345</v>
      </c>
      <c r="AL92" s="56">
        <f t="shared" si="33"/>
        <v>3561.2244897959163</v>
      </c>
      <c r="AM92" s="56">
        <f t="shared" si="20"/>
        <v>320.6157284124387</v>
      </c>
      <c r="AN92" s="33"/>
      <c r="AO92" s="33"/>
      <c r="AP92" s="33"/>
      <c r="AQ92" s="33"/>
    </row>
    <row r="93" spans="6:43" ht="12.75">
      <c r="F93" s="33"/>
      <c r="G93" s="33">
        <v>22</v>
      </c>
      <c r="H93" s="56">
        <f t="shared" si="6"/>
        <v>0</v>
      </c>
      <c r="I93" s="64">
        <f t="shared" si="3"/>
        <v>0</v>
      </c>
      <c r="J93" s="64">
        <f t="shared" si="34"/>
        <v>0</v>
      </c>
      <c r="K93" s="56">
        <f t="shared" si="7"/>
        <v>0</v>
      </c>
      <c r="L93" s="33">
        <f t="shared" si="5"/>
        <v>1</v>
      </c>
      <c r="M93" s="33"/>
      <c r="N93" s="56">
        <f t="shared" si="21"/>
        <v>341.4285714285715</v>
      </c>
      <c r="O93" s="56">
        <f t="shared" si="8"/>
        <v>87.8123619235289</v>
      </c>
      <c r="P93" s="56">
        <f t="shared" si="22"/>
        <v>744.0000000000001</v>
      </c>
      <c r="Q93" s="56">
        <f t="shared" si="9"/>
        <v>111.81117751862105</v>
      </c>
      <c r="R93" s="56">
        <f t="shared" si="23"/>
        <v>806.1428571428575</v>
      </c>
      <c r="S93" s="56">
        <f t="shared" si="10"/>
        <v>101.46292436802696</v>
      </c>
      <c r="T93" s="56">
        <f t="shared" si="24"/>
        <v>837.8571428571436</v>
      </c>
      <c r="U93" s="56">
        <f t="shared" si="11"/>
        <v>239.94564522596738</v>
      </c>
      <c r="V93" s="56">
        <f t="shared" si="25"/>
        <v>1368.5714285714294</v>
      </c>
      <c r="W93" s="56">
        <f t="shared" si="12"/>
        <v>195.23574582414346</v>
      </c>
      <c r="X93" s="56">
        <f t="shared" si="26"/>
        <v>1287.857142857144</v>
      </c>
      <c r="Y93" s="56">
        <f t="shared" si="13"/>
        <v>363.74634109011095</v>
      </c>
      <c r="Z93" s="56">
        <f t="shared" si="27"/>
        <v>1550</v>
      </c>
      <c r="AA93" s="56">
        <f t="shared" si="14"/>
        <v>172.62262387932105</v>
      </c>
      <c r="AB93" s="56">
        <f t="shared" si="28"/>
        <v>1542.8571428571427</v>
      </c>
      <c r="AC93" s="56">
        <f t="shared" si="15"/>
        <v>368.6591540218951</v>
      </c>
      <c r="AD93" s="56">
        <f t="shared" si="29"/>
        <v>1514.285714285714</v>
      </c>
      <c r="AE93" s="56">
        <f t="shared" si="16"/>
        <v>210.64568369123418</v>
      </c>
      <c r="AF93" s="56">
        <f t="shared" si="30"/>
        <v>2171.4285714285725</v>
      </c>
      <c r="AG93" s="56">
        <f t="shared" si="17"/>
        <v>244.39410918700167</v>
      </c>
      <c r="AH93" s="56">
        <f t="shared" si="31"/>
        <v>2007.1428571428573</v>
      </c>
      <c r="AI93" s="56">
        <f t="shared" si="18"/>
        <v>409.64413208751023</v>
      </c>
      <c r="AJ93" s="56">
        <f t="shared" si="32"/>
        <v>2500</v>
      </c>
      <c r="AK93" s="56">
        <f t="shared" si="19"/>
        <v>326.73499956665745</v>
      </c>
      <c r="AL93" s="56">
        <f t="shared" si="33"/>
        <v>3714.285714285712</v>
      </c>
      <c r="AM93" s="56">
        <f t="shared" si="20"/>
        <v>320.46053300820137</v>
      </c>
      <c r="AN93" s="33"/>
      <c r="AO93" s="33"/>
      <c r="AP93" s="33"/>
      <c r="AQ93" s="33"/>
    </row>
    <row r="94" spans="6:43" ht="12.75">
      <c r="F94" s="33"/>
      <c r="G94" s="33">
        <v>23</v>
      </c>
      <c r="H94" s="56">
        <f t="shared" si="6"/>
        <v>0</v>
      </c>
      <c r="I94" s="64">
        <f t="shared" si="3"/>
        <v>0</v>
      </c>
      <c r="J94" s="64">
        <f t="shared" si="34"/>
        <v>0</v>
      </c>
      <c r="K94" s="56">
        <f t="shared" si="7"/>
        <v>0</v>
      </c>
      <c r="L94" s="33">
        <f t="shared" si="5"/>
        <v>1</v>
      </c>
      <c r="M94" s="33"/>
      <c r="N94" s="56">
        <f t="shared" si="21"/>
        <v>348.1632653061225</v>
      </c>
      <c r="O94" s="56">
        <f t="shared" si="8"/>
        <v>86.65401179191485</v>
      </c>
      <c r="P94" s="56">
        <f t="shared" si="22"/>
        <v>768.857142857143</v>
      </c>
      <c r="Q94" s="56">
        <f t="shared" si="9"/>
        <v>111.1886643302557</v>
      </c>
      <c r="R94" s="56">
        <f t="shared" si="23"/>
        <v>833.9591836734697</v>
      </c>
      <c r="S94" s="56">
        <f t="shared" si="10"/>
        <v>100.12018583134386</v>
      </c>
      <c r="T94" s="56">
        <f t="shared" si="24"/>
        <v>860.61224489796</v>
      </c>
      <c r="U94" s="56">
        <f t="shared" si="11"/>
        <v>237.6029262901111</v>
      </c>
      <c r="V94" s="56">
        <f t="shared" si="25"/>
        <v>1411.1224489795927</v>
      </c>
      <c r="W94" s="56">
        <f t="shared" si="12"/>
        <v>194.7781228338829</v>
      </c>
      <c r="X94" s="56">
        <f t="shared" si="26"/>
        <v>1310.6122448979604</v>
      </c>
      <c r="Y94" s="56">
        <f t="shared" si="13"/>
        <v>363.55693609971786</v>
      </c>
      <c r="Z94" s="56">
        <f t="shared" si="27"/>
        <v>1600</v>
      </c>
      <c r="AA94" s="56">
        <f t="shared" si="14"/>
        <v>171.1525151034714</v>
      </c>
      <c r="AB94" s="56">
        <f t="shared" si="28"/>
        <v>1594.8979591836733</v>
      </c>
      <c r="AC94" s="56">
        <f t="shared" si="15"/>
        <v>366.65178997149246</v>
      </c>
      <c r="AD94" s="56">
        <f t="shared" si="29"/>
        <v>1567.34693877551</v>
      </c>
      <c r="AE94" s="56">
        <f t="shared" si="16"/>
        <v>209.3136573139459</v>
      </c>
      <c r="AF94" s="56">
        <f t="shared" si="30"/>
        <v>2251.0204081632664</v>
      </c>
      <c r="AG94" s="56">
        <f t="shared" si="17"/>
        <v>244.06768951444928</v>
      </c>
      <c r="AH94" s="56">
        <f t="shared" si="31"/>
        <v>2055.1020408163267</v>
      </c>
      <c r="AI94" s="56">
        <f t="shared" si="18"/>
        <v>406.94164541883396</v>
      </c>
      <c r="AJ94" s="56">
        <f t="shared" si="32"/>
        <v>2600</v>
      </c>
      <c r="AK94" s="56">
        <f t="shared" si="19"/>
        <v>327.2163933991469</v>
      </c>
      <c r="AL94" s="56">
        <f t="shared" si="33"/>
        <v>3867.3469387755076</v>
      </c>
      <c r="AM94" s="56">
        <f t="shared" si="20"/>
        <v>320.07378901572645</v>
      </c>
      <c r="AN94" s="33"/>
      <c r="AO94" s="33"/>
      <c r="AP94" s="33"/>
      <c r="AQ94" s="33"/>
    </row>
    <row r="95" spans="6:43" ht="12.75">
      <c r="F95" s="33"/>
      <c r="G95" s="33">
        <v>24</v>
      </c>
      <c r="H95" s="56">
        <f t="shared" si="6"/>
        <v>0</v>
      </c>
      <c r="I95" s="64">
        <f t="shared" si="3"/>
        <v>0</v>
      </c>
      <c r="J95" s="64">
        <f t="shared" si="34"/>
        <v>0</v>
      </c>
      <c r="K95" s="56">
        <f t="shared" si="7"/>
        <v>0</v>
      </c>
      <c r="L95" s="33">
        <f t="shared" si="5"/>
        <v>1</v>
      </c>
      <c r="M95" s="33"/>
      <c r="N95" s="56">
        <f t="shared" si="21"/>
        <v>354.89795918367355</v>
      </c>
      <c r="O95" s="56">
        <f t="shared" si="8"/>
        <v>85.46605018047376</v>
      </c>
      <c r="P95" s="56">
        <f t="shared" si="22"/>
        <v>793.7142857142859</v>
      </c>
      <c r="Q95" s="56">
        <f t="shared" si="9"/>
        <v>110.47243333036673</v>
      </c>
      <c r="R95" s="56">
        <f t="shared" si="23"/>
        <v>861.775510204082</v>
      </c>
      <c r="S95" s="56">
        <f t="shared" si="10"/>
        <v>98.73962181124807</v>
      </c>
      <c r="T95" s="56">
        <f t="shared" si="24"/>
        <v>883.3673469387763</v>
      </c>
      <c r="U95" s="56">
        <f t="shared" si="11"/>
        <v>235.17251384728388</v>
      </c>
      <c r="V95" s="56">
        <f t="shared" si="25"/>
        <v>1453.673469387756</v>
      </c>
      <c r="W95" s="56">
        <f t="shared" si="12"/>
        <v>193.91251340326312</v>
      </c>
      <c r="X95" s="56">
        <f t="shared" si="26"/>
        <v>1333.3673469387768</v>
      </c>
      <c r="Y95" s="56">
        <f t="shared" si="13"/>
        <v>363.3721056286304</v>
      </c>
      <c r="Z95" s="56">
        <f t="shared" si="27"/>
        <v>1650</v>
      </c>
      <c r="AA95" s="56">
        <f t="shared" si="14"/>
        <v>169.48573796882192</v>
      </c>
      <c r="AB95" s="56">
        <f t="shared" si="28"/>
        <v>1646.9387755102039</v>
      </c>
      <c r="AC95" s="56">
        <f t="shared" si="15"/>
        <v>365.0217886028504</v>
      </c>
      <c r="AD95" s="56">
        <f t="shared" si="29"/>
        <v>1620.4081632653058</v>
      </c>
      <c r="AE95" s="56">
        <f t="shared" si="16"/>
        <v>208.24113048323807</v>
      </c>
      <c r="AF95" s="56">
        <f t="shared" si="30"/>
        <v>2330.6122448979604</v>
      </c>
      <c r="AG95" s="56">
        <f t="shared" si="17"/>
        <v>243.45761219892893</v>
      </c>
      <c r="AH95" s="56">
        <f t="shared" si="31"/>
        <v>2103.061224489796</v>
      </c>
      <c r="AI95" s="56">
        <f t="shared" si="18"/>
        <v>404.31339913865213</v>
      </c>
      <c r="AJ95" s="56">
        <f t="shared" si="32"/>
        <v>2700</v>
      </c>
      <c r="AK95" s="56">
        <f t="shared" si="19"/>
        <v>327.7287664947455</v>
      </c>
      <c r="AL95" s="56">
        <f t="shared" si="33"/>
        <v>4020.4081632653033</v>
      </c>
      <c r="AM95" s="56">
        <f t="shared" si="20"/>
        <v>319.4098074772842</v>
      </c>
      <c r="AN95" s="33"/>
      <c r="AO95" s="33"/>
      <c r="AP95" s="33"/>
      <c r="AQ95" s="33"/>
    </row>
    <row r="96" spans="6:43" ht="12.75">
      <c r="F96" s="33"/>
      <c r="G96" s="33">
        <v>25</v>
      </c>
      <c r="H96" s="56">
        <f t="shared" si="6"/>
        <v>0</v>
      </c>
      <c r="I96" s="64">
        <f t="shared" si="3"/>
        <v>0</v>
      </c>
      <c r="J96" s="64">
        <f t="shared" si="34"/>
        <v>0</v>
      </c>
      <c r="K96" s="56">
        <f t="shared" si="7"/>
        <v>0</v>
      </c>
      <c r="L96" s="33">
        <f t="shared" si="5"/>
        <v>1</v>
      </c>
      <c r="M96" s="33"/>
      <c r="N96" s="56">
        <f t="shared" si="21"/>
        <v>361.6326530612246</v>
      </c>
      <c r="O96" s="56">
        <f t="shared" si="8"/>
        <v>84.2518093992112</v>
      </c>
      <c r="P96" s="56">
        <f t="shared" si="22"/>
        <v>818.5714285714288</v>
      </c>
      <c r="Q96" s="56">
        <f t="shared" si="9"/>
        <v>109.64616704986372</v>
      </c>
      <c r="R96" s="56">
        <f t="shared" si="23"/>
        <v>889.5918367346943</v>
      </c>
      <c r="S96" s="56">
        <f t="shared" si="10"/>
        <v>97.34458519267218</v>
      </c>
      <c r="T96" s="56">
        <f t="shared" si="24"/>
        <v>906.1224489795927</v>
      </c>
      <c r="U96" s="56">
        <f t="shared" si="11"/>
        <v>232.66905049173147</v>
      </c>
      <c r="V96" s="56">
        <f t="shared" si="25"/>
        <v>1496.2244897959195</v>
      </c>
      <c r="W96" s="56">
        <f t="shared" si="12"/>
        <v>192.6228687729813</v>
      </c>
      <c r="X96" s="56">
        <f t="shared" si="26"/>
        <v>1356.1224489795932</v>
      </c>
      <c r="Y96" s="56">
        <f t="shared" si="13"/>
        <v>363.191056261654</v>
      </c>
      <c r="Z96" s="56">
        <f t="shared" si="27"/>
        <v>1700</v>
      </c>
      <c r="AA96" s="56">
        <f t="shared" si="14"/>
        <v>167.63761664918638</v>
      </c>
      <c r="AB96" s="56">
        <f t="shared" si="28"/>
        <v>1698.9795918367345</v>
      </c>
      <c r="AC96" s="56">
        <f t="shared" si="15"/>
        <v>363.7867705126191</v>
      </c>
      <c r="AD96" s="56">
        <f t="shared" si="29"/>
        <v>1673.4693877551017</v>
      </c>
      <c r="AE96" s="56">
        <f t="shared" si="16"/>
        <v>207.42148419705813</v>
      </c>
      <c r="AF96" s="56">
        <f t="shared" si="30"/>
        <v>2410.2040816326544</v>
      </c>
      <c r="AG96" s="56">
        <f t="shared" si="17"/>
        <v>242.5533568904458</v>
      </c>
      <c r="AH96" s="56">
        <f t="shared" si="31"/>
        <v>2151.0204081632655</v>
      </c>
      <c r="AI96" s="56">
        <f t="shared" si="18"/>
        <v>401.7376288499398</v>
      </c>
      <c r="AJ96" s="56">
        <f t="shared" si="32"/>
        <v>2800</v>
      </c>
      <c r="AK96" s="56">
        <f t="shared" si="19"/>
        <v>328.2493661137505</v>
      </c>
      <c r="AL96" s="56">
        <f t="shared" si="33"/>
        <v>4173.469387755099</v>
      </c>
      <c r="AM96" s="56">
        <f t="shared" si="20"/>
        <v>318.4218954868283</v>
      </c>
      <c r="AN96" s="33"/>
      <c r="AO96" s="33"/>
      <c r="AP96" s="33"/>
      <c r="AQ96" s="33"/>
    </row>
    <row r="97" spans="6:43" ht="12.75">
      <c r="F97" s="33"/>
      <c r="G97" s="33">
        <v>26</v>
      </c>
      <c r="H97" s="56">
        <f t="shared" si="6"/>
        <v>0</v>
      </c>
      <c r="I97" s="64">
        <f t="shared" si="3"/>
        <v>0</v>
      </c>
      <c r="J97" s="64">
        <f t="shared" si="34"/>
        <v>0</v>
      </c>
      <c r="K97" s="56">
        <f t="shared" si="7"/>
        <v>0</v>
      </c>
      <c r="L97" s="33">
        <f t="shared" si="5"/>
        <v>1</v>
      </c>
      <c r="M97" s="33"/>
      <c r="N97" s="56">
        <f t="shared" si="21"/>
        <v>368.3673469387756</v>
      </c>
      <c r="O97" s="56">
        <f t="shared" si="8"/>
        <v>83.01138946463743</v>
      </c>
      <c r="P97" s="56">
        <f t="shared" si="22"/>
        <v>843.4285714285717</v>
      </c>
      <c r="Q97" s="56">
        <f t="shared" si="9"/>
        <v>108.69151986084631</v>
      </c>
      <c r="R97" s="56">
        <f t="shared" si="23"/>
        <v>917.4081632653066</v>
      </c>
      <c r="S97" s="56">
        <f t="shared" si="10"/>
        <v>95.95555103014613</v>
      </c>
      <c r="T97" s="56">
        <f t="shared" si="24"/>
        <v>928.8775510204091</v>
      </c>
      <c r="U97" s="56">
        <f t="shared" si="11"/>
        <v>230.10292662344546</v>
      </c>
      <c r="V97" s="56">
        <f t="shared" si="25"/>
        <v>1538.7755102040828</v>
      </c>
      <c r="W97" s="56">
        <f t="shared" si="12"/>
        <v>190.90110954439842</v>
      </c>
      <c r="X97" s="56">
        <f t="shared" si="26"/>
        <v>1378.8775510204096</v>
      </c>
      <c r="Y97" s="56">
        <f t="shared" si="13"/>
        <v>363.0103517565294</v>
      </c>
      <c r="Z97" s="56">
        <f t="shared" si="27"/>
        <v>1750</v>
      </c>
      <c r="AA97" s="56">
        <f t="shared" si="14"/>
        <v>165.62710769891555</v>
      </c>
      <c r="AB97" s="56">
        <f t="shared" si="28"/>
        <v>1751.020408163265</v>
      </c>
      <c r="AC97" s="56">
        <f t="shared" si="15"/>
        <v>362.9301217111588</v>
      </c>
      <c r="AD97" s="56">
        <f t="shared" si="29"/>
        <v>1726.5306122448976</v>
      </c>
      <c r="AE97" s="56">
        <f t="shared" si="16"/>
        <v>206.83381752154196</v>
      </c>
      <c r="AF97" s="56">
        <f t="shared" si="30"/>
        <v>2489.7959183673483</v>
      </c>
      <c r="AG97" s="56">
        <f t="shared" si="17"/>
        <v>241.34924024008092</v>
      </c>
      <c r="AH97" s="56">
        <f t="shared" si="31"/>
        <v>2198.979591836735</v>
      </c>
      <c r="AI97" s="56">
        <f t="shared" si="18"/>
        <v>399.19068100008724</v>
      </c>
      <c r="AJ97" s="56">
        <f t="shared" si="32"/>
        <v>2900</v>
      </c>
      <c r="AK97" s="56">
        <f t="shared" si="19"/>
        <v>328.75814549349417</v>
      </c>
      <c r="AL97" s="56">
        <f t="shared" si="33"/>
        <v>4326.530612244895</v>
      </c>
      <c r="AM97" s="56">
        <f t="shared" si="20"/>
        <v>317.06247911283833</v>
      </c>
      <c r="AN97" s="33"/>
      <c r="AO97" s="33"/>
      <c r="AP97" s="33"/>
      <c r="AQ97" s="33"/>
    </row>
    <row r="98" spans="6:43" ht="12.75">
      <c r="F98" s="33"/>
      <c r="G98" s="33">
        <v>27</v>
      </c>
      <c r="H98" s="56">
        <f t="shared" si="6"/>
        <v>0</v>
      </c>
      <c r="I98" s="64">
        <f t="shared" si="3"/>
        <v>0</v>
      </c>
      <c r="J98" s="64">
        <f t="shared" si="34"/>
        <v>0</v>
      </c>
      <c r="K98" s="56">
        <f t="shared" si="7"/>
        <v>0</v>
      </c>
      <c r="L98" s="33">
        <f t="shared" si="5"/>
        <v>1</v>
      </c>
      <c r="M98" s="33"/>
      <c r="N98" s="56">
        <f t="shared" si="21"/>
        <v>375.1020408163266</v>
      </c>
      <c r="O98" s="56">
        <f t="shared" si="8"/>
        <v>81.74157642035061</v>
      </c>
      <c r="P98" s="56">
        <f t="shared" si="22"/>
        <v>868.2857142857146</v>
      </c>
      <c r="Q98" s="56">
        <f t="shared" si="9"/>
        <v>107.58854313848474</v>
      </c>
      <c r="R98" s="56">
        <f t="shared" si="23"/>
        <v>945.2244897959189</v>
      </c>
      <c r="S98" s="56">
        <f t="shared" si="10"/>
        <v>94.58635243699791</v>
      </c>
      <c r="T98" s="56">
        <f t="shared" si="24"/>
        <v>951.6326530612255</v>
      </c>
      <c r="U98" s="56">
        <f t="shared" si="11"/>
        <v>227.47823114856146</v>
      </c>
      <c r="V98" s="56">
        <f t="shared" si="25"/>
        <v>1581.3265306122462</v>
      </c>
      <c r="W98" s="56">
        <f t="shared" si="12"/>
        <v>188.74772540563617</v>
      </c>
      <c r="X98" s="56">
        <f t="shared" si="26"/>
        <v>1401.632653061226</v>
      </c>
      <c r="Y98" s="56">
        <f t="shared" si="13"/>
        <v>362.82212064563646</v>
      </c>
      <c r="Z98" s="56">
        <f t="shared" si="27"/>
        <v>1800</v>
      </c>
      <c r="AA98" s="56">
        <f t="shared" si="14"/>
        <v>163.47320661000867</v>
      </c>
      <c r="AB98" s="56">
        <f t="shared" si="28"/>
        <v>1803.0612244897957</v>
      </c>
      <c r="AC98" s="56">
        <f t="shared" si="15"/>
        <v>362.397877530851</v>
      </c>
      <c r="AD98" s="56">
        <f t="shared" si="29"/>
        <v>1779.5918367346935</v>
      </c>
      <c r="AE98" s="56">
        <f t="shared" si="16"/>
        <v>206.44192752365552</v>
      </c>
      <c r="AF98" s="56">
        <f t="shared" si="30"/>
        <v>2569.3877551020423</v>
      </c>
      <c r="AG98" s="56">
        <f t="shared" si="17"/>
        <v>239.8415485692924</v>
      </c>
      <c r="AH98" s="56">
        <f t="shared" si="31"/>
        <v>2246.9387755102043</v>
      </c>
      <c r="AI98" s="56">
        <f t="shared" si="18"/>
        <v>396.6471797245522</v>
      </c>
      <c r="AJ98" s="56">
        <f t="shared" si="32"/>
        <v>3000</v>
      </c>
      <c r="AK98" s="56">
        <f t="shared" si="19"/>
        <v>329.23709044357537</v>
      </c>
      <c r="AL98" s="56">
        <f t="shared" si="33"/>
        <v>4479.59183673469</v>
      </c>
      <c r="AM98" s="56">
        <f t="shared" si="20"/>
        <v>315.2835801477938</v>
      </c>
      <c r="AN98" s="33"/>
      <c r="AO98" s="33"/>
      <c r="AP98" s="33"/>
      <c r="AQ98" s="33"/>
    </row>
    <row r="99" spans="6:43" ht="12.75">
      <c r="F99" s="33"/>
      <c r="G99" s="33">
        <v>28</v>
      </c>
      <c r="H99" s="56">
        <f t="shared" si="6"/>
        <v>0</v>
      </c>
      <c r="I99" s="64">
        <f t="shared" si="3"/>
        <v>0</v>
      </c>
      <c r="J99" s="64">
        <f t="shared" si="34"/>
        <v>0</v>
      </c>
      <c r="K99" s="56">
        <f t="shared" si="7"/>
        <v>0</v>
      </c>
      <c r="L99" s="33">
        <f t="shared" si="5"/>
        <v>1</v>
      </c>
      <c r="M99" s="33"/>
      <c r="N99" s="56">
        <f t="shared" si="21"/>
        <v>381.83673469387764</v>
      </c>
      <c r="O99" s="56">
        <f t="shared" si="8"/>
        <v>80.43599906696909</v>
      </c>
      <c r="P99" s="56">
        <f t="shared" si="22"/>
        <v>893.1428571428575</v>
      </c>
      <c r="Q99" s="56">
        <f t="shared" si="9"/>
        <v>106.3162208949891</v>
      </c>
      <c r="R99" s="56">
        <f t="shared" si="23"/>
        <v>973.0408163265312</v>
      </c>
      <c r="S99" s="56">
        <f t="shared" si="10"/>
        <v>93.24106131067492</v>
      </c>
      <c r="T99" s="56">
        <f t="shared" si="24"/>
        <v>974.3877551020419</v>
      </c>
      <c r="U99" s="56">
        <f t="shared" si="11"/>
        <v>224.7910170138748</v>
      </c>
      <c r="V99" s="56">
        <f t="shared" si="25"/>
        <v>1623.8775510204096</v>
      </c>
      <c r="W99" s="56">
        <f t="shared" si="12"/>
        <v>186.1721166522284</v>
      </c>
      <c r="X99" s="56">
        <f t="shared" si="26"/>
        <v>1424.3877551020423</v>
      </c>
      <c r="Y99" s="56">
        <f t="shared" si="13"/>
        <v>362.61243930709315</v>
      </c>
      <c r="Z99" s="56">
        <f t="shared" si="27"/>
        <v>1850</v>
      </c>
      <c r="AA99" s="56">
        <f t="shared" si="14"/>
        <v>161.19118187743334</v>
      </c>
      <c r="AB99" s="56">
        <f t="shared" si="28"/>
        <v>1855.1020408163263</v>
      </c>
      <c r="AC99" s="56">
        <f t="shared" si="15"/>
        <v>362.0980730541287</v>
      </c>
      <c r="AD99" s="56">
        <f t="shared" si="29"/>
        <v>1832.6530612244894</v>
      </c>
      <c r="AE99" s="56">
        <f t="shared" si="16"/>
        <v>206.19425284237104</v>
      </c>
      <c r="AF99" s="56">
        <f t="shared" si="30"/>
        <v>2648.9795918367363</v>
      </c>
      <c r="AG99" s="56">
        <f t="shared" si="17"/>
        <v>238.02613689773398</v>
      </c>
      <c r="AH99" s="56">
        <f t="shared" si="31"/>
        <v>2294.8979591836737</v>
      </c>
      <c r="AI99" s="56">
        <f t="shared" si="18"/>
        <v>394.08024117526634</v>
      </c>
      <c r="AJ99" s="56">
        <f t="shared" si="32"/>
        <v>3100</v>
      </c>
      <c r="AK99" s="56">
        <f t="shared" si="19"/>
        <v>329.6693991542749</v>
      </c>
      <c r="AL99" s="56">
        <f t="shared" si="33"/>
        <v>4632.653061224486</v>
      </c>
      <c r="AM99" s="56">
        <f t="shared" si="20"/>
        <v>313.03758634050985</v>
      </c>
      <c r="AN99" s="33"/>
      <c r="AO99" s="33"/>
      <c r="AP99" s="33"/>
      <c r="AQ99" s="33"/>
    </row>
    <row r="100" spans="6:43" ht="12.75">
      <c r="F100" s="33"/>
      <c r="G100" s="33">
        <v>29</v>
      </c>
      <c r="H100" s="56">
        <f t="shared" si="6"/>
        <v>0</v>
      </c>
      <c r="I100" s="64">
        <f t="shared" si="3"/>
        <v>0</v>
      </c>
      <c r="J100" s="64">
        <f t="shared" si="34"/>
        <v>0</v>
      </c>
      <c r="K100" s="56">
        <f t="shared" si="7"/>
        <v>0</v>
      </c>
      <c r="L100" s="33">
        <f t="shared" si="5"/>
        <v>1</v>
      </c>
      <c r="M100" s="33"/>
      <c r="N100" s="56">
        <f t="shared" si="21"/>
        <v>388.57142857142867</v>
      </c>
      <c r="O100" s="56">
        <f t="shared" si="8"/>
        <v>79.0855223004819</v>
      </c>
      <c r="P100" s="56">
        <f t="shared" si="22"/>
        <v>918.0000000000003</v>
      </c>
      <c r="Q100" s="56">
        <f t="shared" si="9"/>
        <v>104.8530672352656</v>
      </c>
      <c r="R100" s="56">
        <f t="shared" si="23"/>
        <v>1000.8571428571435</v>
      </c>
      <c r="S100" s="56">
        <f t="shared" si="10"/>
        <v>91.91190558078415</v>
      </c>
      <c r="T100" s="56">
        <f t="shared" si="24"/>
        <v>997.1428571428582</v>
      </c>
      <c r="U100" s="56">
        <f t="shared" si="11"/>
        <v>222.02801275913225</v>
      </c>
      <c r="V100" s="56">
        <f t="shared" si="25"/>
        <v>1666.428571428573</v>
      </c>
      <c r="W100" s="56">
        <f t="shared" si="12"/>
        <v>183.19253037463477</v>
      </c>
      <c r="X100" s="56">
        <f t="shared" si="26"/>
        <v>1447.1428571428587</v>
      </c>
      <c r="Y100" s="56">
        <f t="shared" si="13"/>
        <v>362.36001743288944</v>
      </c>
      <c r="Z100" s="56">
        <f t="shared" si="27"/>
        <v>1900</v>
      </c>
      <c r="AA100" s="56">
        <f t="shared" si="14"/>
        <v>158.78895953878236</v>
      </c>
      <c r="AB100" s="56">
        <f t="shared" si="28"/>
        <v>1907.1428571428569</v>
      </c>
      <c r="AC100" s="56">
        <f t="shared" si="15"/>
        <v>361.90276435660235</v>
      </c>
      <c r="AD100" s="56">
        <f t="shared" si="29"/>
        <v>1885.7142857142853</v>
      </c>
      <c r="AE100" s="56">
        <f t="shared" si="16"/>
        <v>206.02490842757607</v>
      </c>
      <c r="AF100" s="56">
        <f t="shared" si="30"/>
        <v>2728.5714285714303</v>
      </c>
      <c r="AG100" s="56">
        <f t="shared" si="17"/>
        <v>235.89672378573687</v>
      </c>
      <c r="AH100" s="56">
        <f t="shared" si="31"/>
        <v>2342.857142857143</v>
      </c>
      <c r="AI100" s="56">
        <f t="shared" si="18"/>
        <v>391.4617300139025</v>
      </c>
      <c r="AJ100" s="56">
        <f t="shared" si="32"/>
        <v>3200</v>
      </c>
      <c r="AK100" s="56">
        <f t="shared" si="19"/>
        <v>330.03855058221893</v>
      </c>
      <c r="AL100" s="56">
        <f t="shared" si="33"/>
        <v>4785.714285714282</v>
      </c>
      <c r="AM100" s="56">
        <f t="shared" si="20"/>
        <v>310.2782380443948</v>
      </c>
      <c r="AN100" s="33"/>
      <c r="AO100" s="33"/>
      <c r="AP100" s="33"/>
      <c r="AQ100" s="33"/>
    </row>
    <row r="101" spans="6:43" ht="12.75">
      <c r="F101" s="33"/>
      <c r="G101" s="33">
        <v>30</v>
      </c>
      <c r="H101" s="56">
        <f t="shared" si="6"/>
        <v>0</v>
      </c>
      <c r="I101" s="64">
        <f t="shared" si="3"/>
        <v>0</v>
      </c>
      <c r="J101" s="64">
        <f t="shared" si="34"/>
        <v>0</v>
      </c>
      <c r="K101" s="56">
        <f t="shared" si="7"/>
        <v>0</v>
      </c>
      <c r="L101" s="33">
        <f t="shared" si="5"/>
        <v>1</v>
      </c>
      <c r="M101" s="33"/>
      <c r="N101" s="56">
        <f t="shared" si="21"/>
        <v>395.3061224489797</v>
      </c>
      <c r="O101" s="56">
        <f t="shared" si="8"/>
        <v>77.67886396075846</v>
      </c>
      <c r="P101" s="56">
        <f t="shared" si="22"/>
        <v>942.8571428571432</v>
      </c>
      <c r="Q101" s="56">
        <f t="shared" si="9"/>
        <v>103.1777349304466</v>
      </c>
      <c r="R101" s="56">
        <f t="shared" si="23"/>
        <v>1028.6734693877556</v>
      </c>
      <c r="S101" s="56">
        <f t="shared" si="10"/>
        <v>90.57854805124589</v>
      </c>
      <c r="T101" s="56">
        <f t="shared" si="24"/>
        <v>1019.8979591836746</v>
      </c>
      <c r="U101" s="56">
        <f t="shared" si="11"/>
        <v>219.16588508782297</v>
      </c>
      <c r="V101" s="56">
        <f t="shared" si="25"/>
        <v>1708.9795918367363</v>
      </c>
      <c r="W101" s="56">
        <f t="shared" si="12"/>
        <v>179.83544931416418</v>
      </c>
      <c r="X101" s="56">
        <f t="shared" si="26"/>
        <v>1469.897959183675</v>
      </c>
      <c r="Y101" s="56">
        <f t="shared" si="13"/>
        <v>362.0352981588803</v>
      </c>
      <c r="Z101" s="56">
        <f t="shared" si="27"/>
        <v>1950</v>
      </c>
      <c r="AA101" s="56">
        <f t="shared" si="14"/>
        <v>156.26397301067664</v>
      </c>
      <c r="AB101" s="56">
        <f t="shared" si="28"/>
        <v>1959.1836734693875</v>
      </c>
      <c r="AC101" s="56">
        <f t="shared" si="15"/>
        <v>361.65278501348985</v>
      </c>
      <c r="AD101" s="56">
        <f t="shared" si="29"/>
        <v>1938.7755102040812</v>
      </c>
      <c r="AE101" s="56">
        <f t="shared" si="16"/>
        <v>205.85587669815322</v>
      </c>
      <c r="AF101" s="56">
        <f t="shared" si="30"/>
        <v>2808.1632653061242</v>
      </c>
      <c r="AG101" s="56">
        <f t="shared" si="17"/>
        <v>233.44405122796206</v>
      </c>
      <c r="AH101" s="56">
        <f t="shared" si="31"/>
        <v>2390.8163265306125</v>
      </c>
      <c r="AI101" s="56">
        <f t="shared" si="18"/>
        <v>388.7625492953862</v>
      </c>
      <c r="AJ101" s="56">
        <f t="shared" si="32"/>
        <v>3300</v>
      </c>
      <c r="AK101" s="56">
        <f t="shared" si="19"/>
        <v>330.3273029538566</v>
      </c>
      <c r="AL101" s="56">
        <f t="shared" si="33"/>
        <v>4938.775510204077</v>
      </c>
      <c r="AM101" s="56">
        <f t="shared" si="20"/>
        <v>306.9617416419678</v>
      </c>
      <c r="AN101" s="33"/>
      <c r="AO101" s="33"/>
      <c r="AP101" s="33"/>
      <c r="AQ101" s="33"/>
    </row>
    <row r="102" spans="6:43" ht="12.75">
      <c r="F102" s="33"/>
      <c r="G102" s="33">
        <v>31</v>
      </c>
      <c r="H102" s="56">
        <f t="shared" si="6"/>
        <v>0</v>
      </c>
      <c r="I102" s="64">
        <f t="shared" si="3"/>
        <v>0</v>
      </c>
      <c r="J102" s="64">
        <f t="shared" si="34"/>
        <v>0</v>
      </c>
      <c r="K102" s="56">
        <f t="shared" si="7"/>
        <v>0</v>
      </c>
      <c r="L102" s="33">
        <f t="shared" si="5"/>
        <v>1</v>
      </c>
      <c r="M102" s="33"/>
      <c r="N102" s="56">
        <f t="shared" si="21"/>
        <v>402.0408163265307</v>
      </c>
      <c r="O102" s="56">
        <f t="shared" si="8"/>
        <v>76.20341021372951</v>
      </c>
      <c r="P102" s="56">
        <f t="shared" si="22"/>
        <v>967.7142857142861</v>
      </c>
      <c r="Q102" s="56">
        <f t="shared" si="9"/>
        <v>101.2695847558482</v>
      </c>
      <c r="R102" s="56">
        <f t="shared" si="23"/>
        <v>1056.489795918368</v>
      </c>
      <c r="S102" s="56">
        <f t="shared" si="10"/>
        <v>89.20895681366528</v>
      </c>
      <c r="T102" s="56">
        <f t="shared" si="24"/>
        <v>1042.653061224491</v>
      </c>
      <c r="U102" s="56">
        <f t="shared" si="11"/>
        <v>216.17112157869997</v>
      </c>
      <c r="V102" s="56">
        <f t="shared" si="25"/>
        <v>1751.5306122448997</v>
      </c>
      <c r="W102" s="56">
        <f t="shared" si="12"/>
        <v>176.13430495818193</v>
      </c>
      <c r="X102" s="56">
        <f t="shared" si="26"/>
        <v>1492.6530612244915</v>
      </c>
      <c r="Y102" s="56">
        <f t="shared" si="13"/>
        <v>361.60006332420744</v>
      </c>
      <c r="Z102" s="56">
        <f t="shared" si="27"/>
        <v>2000</v>
      </c>
      <c r="AA102" s="56">
        <f t="shared" si="14"/>
        <v>153.60076743997888</v>
      </c>
      <c r="AB102" s="56">
        <f t="shared" si="28"/>
        <v>2011.224489795918</v>
      </c>
      <c r="AC102" s="56">
        <f t="shared" si="15"/>
        <v>361.16514188935616</v>
      </c>
      <c r="AD102" s="56">
        <f t="shared" si="29"/>
        <v>1991.8367346938771</v>
      </c>
      <c r="AE102" s="56">
        <f t="shared" si="16"/>
        <v>205.60034432236262</v>
      </c>
      <c r="AF102" s="56">
        <f t="shared" si="30"/>
        <v>2887.755102040818</v>
      </c>
      <c r="AG102" s="56">
        <f t="shared" si="17"/>
        <v>230.6560023965767</v>
      </c>
      <c r="AH102" s="56">
        <f t="shared" si="31"/>
        <v>2438.775510204082</v>
      </c>
      <c r="AI102" s="56">
        <f t="shared" si="18"/>
        <v>385.9529511353526</v>
      </c>
      <c r="AJ102" s="56">
        <f t="shared" si="32"/>
        <v>3400</v>
      </c>
      <c r="AK102" s="56">
        <f t="shared" si="19"/>
        <v>330.516668168983</v>
      </c>
      <c r="AL102" s="56">
        <f t="shared" si="33"/>
        <v>5091.836734693873</v>
      </c>
      <c r="AM102" s="56">
        <f t="shared" si="20"/>
        <v>303.0479116841136</v>
      </c>
      <c r="AN102" s="33"/>
      <c r="AO102" s="33"/>
      <c r="AP102" s="33"/>
      <c r="AQ102" s="33"/>
    </row>
    <row r="103" spans="6:43" ht="12.75">
      <c r="F103" s="33"/>
      <c r="G103" s="33">
        <v>32</v>
      </c>
      <c r="H103" s="56">
        <f t="shared" si="6"/>
        <v>0</v>
      </c>
      <c r="I103" s="64">
        <f t="shared" si="3"/>
        <v>0</v>
      </c>
      <c r="J103" s="64">
        <f t="shared" si="34"/>
        <v>0</v>
      </c>
      <c r="K103" s="56">
        <f t="shared" si="7"/>
        <v>0</v>
      </c>
      <c r="L103" s="33">
        <f t="shared" si="5"/>
        <v>1</v>
      </c>
      <c r="M103" s="33"/>
      <c r="N103" s="56">
        <f t="shared" si="21"/>
        <v>408.77551020408174</v>
      </c>
      <c r="O103" s="56">
        <f t="shared" si="8"/>
        <v>74.64619201419191</v>
      </c>
      <c r="P103" s="56">
        <f t="shared" si="22"/>
        <v>992.571428571429</v>
      </c>
      <c r="Q103" s="56">
        <f t="shared" si="9"/>
        <v>99.10916798970538</v>
      </c>
      <c r="R103" s="56">
        <f t="shared" si="23"/>
        <v>1084.3061224489802</v>
      </c>
      <c r="S103" s="56">
        <f t="shared" si="10"/>
        <v>87.76197362489438</v>
      </c>
      <c r="T103" s="56">
        <f t="shared" si="24"/>
        <v>1065.4081632653074</v>
      </c>
      <c r="U103" s="56">
        <f t="shared" si="11"/>
        <v>213.00055708723812</v>
      </c>
      <c r="V103" s="56">
        <f t="shared" si="25"/>
        <v>1794.081632653063</v>
      </c>
      <c r="W103" s="56">
        <f t="shared" si="12"/>
        <v>172.12740845840744</v>
      </c>
      <c r="X103" s="56">
        <f t="shared" si="26"/>
        <v>1515.4081632653078</v>
      </c>
      <c r="Y103" s="56">
        <f t="shared" si="13"/>
        <v>361.0076048797928</v>
      </c>
      <c r="Z103" s="56">
        <f t="shared" si="27"/>
        <v>2050</v>
      </c>
      <c r="AA103" s="56">
        <f t="shared" si="14"/>
        <v>150.76960474228144</v>
      </c>
      <c r="AB103" s="56">
        <f t="shared" si="28"/>
        <v>2063.2653061224487</v>
      </c>
      <c r="AC103" s="56">
        <f t="shared" si="15"/>
        <v>360.2427732179549</v>
      </c>
      <c r="AD103" s="56">
        <f t="shared" si="29"/>
        <v>2044.897959183673</v>
      </c>
      <c r="AE103" s="56">
        <f t="shared" si="16"/>
        <v>205.16708401326105</v>
      </c>
      <c r="AF103" s="56">
        <f t="shared" si="30"/>
        <v>2967.346938775512</v>
      </c>
      <c r="AG103" s="56">
        <f t="shared" si="17"/>
        <v>227.51867737861085</v>
      </c>
      <c r="AH103" s="56">
        <f t="shared" si="31"/>
        <v>2486.7346938775513</v>
      </c>
      <c r="AI103" s="56">
        <f t="shared" si="18"/>
        <v>383.0028513450602</v>
      </c>
      <c r="AJ103" s="56">
        <f t="shared" si="32"/>
        <v>3500</v>
      </c>
      <c r="AK103" s="56">
        <f t="shared" si="19"/>
        <v>330.5849101938969</v>
      </c>
      <c r="AL103" s="56">
        <f t="shared" si="33"/>
        <v>5244.897959183669</v>
      </c>
      <c r="AM103" s="56">
        <f t="shared" si="20"/>
        <v>298.5012394103487</v>
      </c>
      <c r="AN103" s="33"/>
      <c r="AO103" s="33"/>
      <c r="AP103" s="33"/>
      <c r="AQ103" s="33"/>
    </row>
    <row r="104" spans="6:43" ht="12.75">
      <c r="F104" s="33"/>
      <c r="G104" s="33">
        <v>33</v>
      </c>
      <c r="H104" s="56">
        <f t="shared" si="6"/>
        <v>0</v>
      </c>
      <c r="I104" s="64">
        <f aca="true" t="shared" si="35" ref="I104:I121">$Z$41*H104^2</f>
        <v>0</v>
      </c>
      <c r="J104" s="64">
        <f t="shared" si="34"/>
        <v>0</v>
      </c>
      <c r="K104" s="56">
        <f t="shared" si="7"/>
        <v>0</v>
      </c>
      <c r="L104" s="33">
        <f aca="true" t="shared" si="36" ref="L104:L121">IF(K104=$Z$43,1,0)</f>
        <v>1</v>
      </c>
      <c r="M104" s="33"/>
      <c r="N104" s="56">
        <f t="shared" si="21"/>
        <v>415.51020408163276</v>
      </c>
      <c r="O104" s="56">
        <f t="shared" si="8"/>
        <v>72.9949721377161</v>
      </c>
      <c r="P104" s="56">
        <f t="shared" si="22"/>
        <v>1017.4285714285719</v>
      </c>
      <c r="Q104" s="56">
        <f t="shared" si="9"/>
        <v>96.67857962244216</v>
      </c>
      <c r="R104" s="56">
        <f t="shared" si="23"/>
        <v>1112.1224489795925</v>
      </c>
      <c r="S104" s="56">
        <f t="shared" si="10"/>
        <v>86.19153456526328</v>
      </c>
      <c r="T104" s="56">
        <f t="shared" si="24"/>
        <v>1088.1632653061238</v>
      </c>
      <c r="U104" s="56">
        <f t="shared" si="11"/>
        <v>209.60251211655122</v>
      </c>
      <c r="V104" s="56">
        <f t="shared" si="25"/>
        <v>1836.6326530612264</v>
      </c>
      <c r="W104" s="56">
        <f t="shared" si="12"/>
        <v>167.85502341217216</v>
      </c>
      <c r="X104" s="56">
        <f t="shared" si="26"/>
        <v>1538.1632653061242</v>
      </c>
      <c r="Y104" s="56">
        <f t="shared" si="13"/>
        <v>360.20348736143205</v>
      </c>
      <c r="Z104" s="56">
        <f t="shared" si="27"/>
        <v>2100</v>
      </c>
      <c r="AA104" s="56">
        <f t="shared" si="14"/>
        <v>147.72625500290815</v>
      </c>
      <c r="AB104" s="56">
        <f t="shared" si="28"/>
        <v>2115.3061224489793</v>
      </c>
      <c r="AC104" s="56">
        <f t="shared" si="15"/>
        <v>358.68619038206816</v>
      </c>
      <c r="AD104" s="56">
        <f t="shared" si="29"/>
        <v>2097.959183673469</v>
      </c>
      <c r="AE104" s="56">
        <f t="shared" si="16"/>
        <v>204.46567715329184</v>
      </c>
      <c r="AF104" s="56">
        <f t="shared" si="30"/>
        <v>3046.938775510206</v>
      </c>
      <c r="AG104" s="56">
        <f t="shared" si="17"/>
        <v>224.01831817949187</v>
      </c>
      <c r="AH104" s="56">
        <f t="shared" si="31"/>
        <v>2534.6938775510207</v>
      </c>
      <c r="AI104" s="56">
        <f t="shared" si="18"/>
        <v>379.88212662961814</v>
      </c>
      <c r="AJ104" s="56">
        <f t="shared" si="32"/>
        <v>3600</v>
      </c>
      <c r="AK104" s="56">
        <f t="shared" si="19"/>
        <v>330.5066159067129</v>
      </c>
      <c r="AL104" s="56">
        <f t="shared" si="33"/>
        <v>5397.959183673464</v>
      </c>
      <c r="AM104" s="56">
        <f t="shared" si="20"/>
        <v>293.29178519573315</v>
      </c>
      <c r="AN104" s="33"/>
      <c r="AO104" s="33"/>
      <c r="AP104" s="33"/>
      <c r="AQ104" s="33"/>
    </row>
    <row r="105" spans="6:43" ht="12.75">
      <c r="F105" s="33"/>
      <c r="G105" s="33">
        <v>34</v>
      </c>
      <c r="H105" s="56">
        <f t="shared" si="6"/>
        <v>0</v>
      </c>
      <c r="I105" s="64">
        <f t="shared" si="35"/>
        <v>0</v>
      </c>
      <c r="J105" s="64">
        <f t="shared" si="34"/>
        <v>0</v>
      </c>
      <c r="K105" s="56">
        <f t="shared" si="7"/>
        <v>0</v>
      </c>
      <c r="L105" s="33">
        <f t="shared" si="36"/>
        <v>1</v>
      </c>
      <c r="M105" s="33"/>
      <c r="N105" s="56">
        <f t="shared" si="21"/>
        <v>422.2448979591838</v>
      </c>
      <c r="O105" s="56">
        <f t="shared" si="8"/>
        <v>71.23937860583464</v>
      </c>
      <c r="P105" s="56">
        <f t="shared" si="22"/>
        <v>1042.2857142857147</v>
      </c>
      <c r="Q105" s="56">
        <f t="shared" si="9"/>
        <v>93.96164738200969</v>
      </c>
      <c r="R105" s="56">
        <f t="shared" si="23"/>
        <v>1139.9387755102048</v>
      </c>
      <c r="S105" s="56">
        <f t="shared" si="10"/>
        <v>84.45231674307797</v>
      </c>
      <c r="T105" s="56">
        <f t="shared" si="24"/>
        <v>1110.9183673469402</v>
      </c>
      <c r="U105" s="56">
        <f t="shared" si="11"/>
        <v>205.9184464913924</v>
      </c>
      <c r="V105" s="56">
        <f t="shared" si="25"/>
        <v>1879.1836734693898</v>
      </c>
      <c r="W105" s="56">
        <f t="shared" si="12"/>
        <v>163.3555434468035</v>
      </c>
      <c r="X105" s="56">
        <f t="shared" si="26"/>
        <v>1560.9183673469406</v>
      </c>
      <c r="Y105" s="56">
        <f t="shared" si="13"/>
        <v>359.1268820577534</v>
      </c>
      <c r="Z105" s="56">
        <f t="shared" si="27"/>
        <v>2150</v>
      </c>
      <c r="AA105" s="56">
        <f t="shared" si="14"/>
        <v>144.4130819626189</v>
      </c>
      <c r="AB105" s="56">
        <f t="shared" si="28"/>
        <v>2167.34693877551</v>
      </c>
      <c r="AC105" s="56">
        <f t="shared" si="15"/>
        <v>356.30630262376144</v>
      </c>
      <c r="AD105" s="56">
        <f t="shared" si="29"/>
        <v>2151.020408163265</v>
      </c>
      <c r="AE105" s="56">
        <f t="shared" si="16"/>
        <v>203.4122557152259</v>
      </c>
      <c r="AF105" s="56">
        <f t="shared" si="30"/>
        <v>3126.5306122449</v>
      </c>
      <c r="AG105" s="56">
        <f t="shared" si="17"/>
        <v>220.14384917536336</v>
      </c>
      <c r="AH105" s="56">
        <f t="shared" si="31"/>
        <v>2582.65306122449</v>
      </c>
      <c r="AI105" s="56">
        <f t="shared" si="18"/>
        <v>376.5608679798838</v>
      </c>
      <c r="AJ105" s="56">
        <f t="shared" si="32"/>
        <v>3700</v>
      </c>
      <c r="AK105" s="56">
        <f t="shared" si="19"/>
        <v>330.25188529525894</v>
      </c>
      <c r="AL105" s="56">
        <f t="shared" si="33"/>
        <v>5551.02040816326</v>
      </c>
      <c r="AM105" s="56">
        <f t="shared" si="20"/>
        <v>287.3957964991512</v>
      </c>
      <c r="AN105" s="33"/>
      <c r="AO105" s="33"/>
      <c r="AP105" s="33"/>
      <c r="AQ105" s="33"/>
    </row>
    <row r="106" spans="6:43" ht="12.75">
      <c r="F106" s="33"/>
      <c r="G106" s="33">
        <v>35</v>
      </c>
      <c r="H106" s="56">
        <f t="shared" si="6"/>
        <v>0</v>
      </c>
      <c r="I106" s="64">
        <f t="shared" si="35"/>
        <v>0</v>
      </c>
      <c r="J106" s="64">
        <f t="shared" si="34"/>
        <v>0</v>
      </c>
      <c r="K106" s="56">
        <f t="shared" si="7"/>
        <v>0</v>
      </c>
      <c r="L106" s="33">
        <f t="shared" si="36"/>
        <v>1</v>
      </c>
      <c r="M106" s="33"/>
      <c r="N106" s="56">
        <f t="shared" si="21"/>
        <v>428.9795918367348</v>
      </c>
      <c r="O106" s="56">
        <f t="shared" si="8"/>
        <v>69.37200608843705</v>
      </c>
      <c r="P106" s="56">
        <f t="shared" si="22"/>
        <v>1067.1428571428576</v>
      </c>
      <c r="Q106" s="56">
        <f t="shared" si="9"/>
        <v>90.94393163534096</v>
      </c>
      <c r="R106" s="56">
        <f t="shared" si="23"/>
        <v>1167.755102040817</v>
      </c>
      <c r="S106" s="56">
        <f t="shared" si="10"/>
        <v>82.5063757588614</v>
      </c>
      <c r="T106" s="56">
        <f t="shared" si="24"/>
        <v>1133.6734693877565</v>
      </c>
      <c r="U106" s="56">
        <f t="shared" si="11"/>
        <v>201.8849569914455</v>
      </c>
      <c r="V106" s="56">
        <f t="shared" si="25"/>
        <v>1921.7346938775531</v>
      </c>
      <c r="W106" s="56">
        <f t="shared" si="12"/>
        <v>158.66078488532003</v>
      </c>
      <c r="X106" s="56">
        <f t="shared" si="26"/>
        <v>1583.673469387757</v>
      </c>
      <c r="Y106" s="56">
        <f t="shared" si="13"/>
        <v>357.71240299311467</v>
      </c>
      <c r="Z106" s="56">
        <f t="shared" si="27"/>
        <v>2200</v>
      </c>
      <c r="AA106" s="56">
        <f t="shared" si="14"/>
        <v>140.76143491753464</v>
      </c>
      <c r="AB106" s="56">
        <f t="shared" si="28"/>
        <v>2219.3877551020405</v>
      </c>
      <c r="AC106" s="56">
        <f t="shared" si="15"/>
        <v>352.9374811518792</v>
      </c>
      <c r="AD106" s="56">
        <f t="shared" si="29"/>
        <v>2204.081632653061</v>
      </c>
      <c r="AE106" s="56">
        <f t="shared" si="16"/>
        <v>201.93531084003916</v>
      </c>
      <c r="AF106" s="56">
        <f t="shared" si="30"/>
        <v>3206.122448979594</v>
      </c>
      <c r="AG106" s="56">
        <f t="shared" si="17"/>
        <v>215.88965789101167</v>
      </c>
      <c r="AH106" s="56">
        <f t="shared" si="31"/>
        <v>2630.6122448979595</v>
      </c>
      <c r="AI106" s="56">
        <f t="shared" si="18"/>
        <v>373.00955854539825</v>
      </c>
      <c r="AJ106" s="56">
        <f t="shared" si="32"/>
        <v>3800</v>
      </c>
      <c r="AK106" s="56">
        <f t="shared" si="19"/>
        <v>329.78568441204084</v>
      </c>
      <c r="AL106" s="56">
        <f t="shared" si="33"/>
        <v>5704.081632653056</v>
      </c>
      <c r="AM106" s="56">
        <f t="shared" si="20"/>
        <v>280.79596106713484</v>
      </c>
      <c r="AN106" s="33"/>
      <c r="AO106" s="33"/>
      <c r="AP106" s="33"/>
      <c r="AQ106" s="33"/>
    </row>
    <row r="107" spans="6:43" ht="12.75">
      <c r="F107" s="33"/>
      <c r="G107" s="33">
        <v>36</v>
      </c>
      <c r="H107" s="56">
        <f t="shared" si="6"/>
        <v>0</v>
      </c>
      <c r="I107" s="64">
        <f t="shared" si="35"/>
        <v>0</v>
      </c>
      <c r="J107" s="64">
        <f t="shared" si="34"/>
        <v>0</v>
      </c>
      <c r="K107" s="56">
        <f t="shared" si="7"/>
        <v>0</v>
      </c>
      <c r="L107" s="33">
        <f t="shared" si="36"/>
        <v>1</v>
      </c>
      <c r="M107" s="33"/>
      <c r="N107" s="56">
        <f t="shared" si="21"/>
        <v>435.71428571428584</v>
      </c>
      <c r="O107" s="56">
        <f t="shared" si="8"/>
        <v>67.38939202742404</v>
      </c>
      <c r="P107" s="56">
        <f t="shared" si="22"/>
        <v>1092.0000000000005</v>
      </c>
      <c r="Q107" s="56">
        <f t="shared" si="9"/>
        <v>87.61252358663933</v>
      </c>
      <c r="R107" s="56">
        <f t="shared" si="23"/>
        <v>1195.5714285714294</v>
      </c>
      <c r="S107" s="56">
        <f t="shared" si="10"/>
        <v>80.33010110783653</v>
      </c>
      <c r="T107" s="56">
        <f t="shared" si="24"/>
        <v>1156.428571428573</v>
      </c>
      <c r="U107" s="56">
        <f t="shared" si="11"/>
        <v>197.43586328721722</v>
      </c>
      <c r="V107" s="56">
        <f t="shared" si="25"/>
        <v>1964.2857142857165</v>
      </c>
      <c r="W107" s="56">
        <f t="shared" si="12"/>
        <v>153.79046056277002</v>
      </c>
      <c r="X107" s="56">
        <f t="shared" si="26"/>
        <v>1606.4285714285734</v>
      </c>
      <c r="Y107" s="56">
        <f t="shared" si="13"/>
        <v>355.8923160213744</v>
      </c>
      <c r="Z107" s="56">
        <f t="shared" si="27"/>
        <v>2250</v>
      </c>
      <c r="AA107" s="56">
        <f t="shared" si="14"/>
        <v>136.69524651208485</v>
      </c>
      <c r="AB107" s="56">
        <f t="shared" si="28"/>
        <v>2271.428571428571</v>
      </c>
      <c r="AC107" s="56">
        <f t="shared" si="15"/>
        <v>348.44965576591494</v>
      </c>
      <c r="AD107" s="56">
        <f t="shared" si="29"/>
        <v>2257.1428571428573</v>
      </c>
      <c r="AE107" s="56">
        <f t="shared" si="16"/>
        <v>199.980970549208</v>
      </c>
      <c r="AF107" s="56">
        <f t="shared" si="30"/>
        <v>3285.714285714288</v>
      </c>
      <c r="AG107" s="56">
        <f t="shared" si="17"/>
        <v>211.25808345458063</v>
      </c>
      <c r="AH107" s="56">
        <f t="shared" si="31"/>
        <v>2678.571428571429</v>
      </c>
      <c r="AI107" s="56">
        <f t="shared" si="18"/>
        <v>369.19913855331015</v>
      </c>
      <c r="AJ107" s="56">
        <f t="shared" si="32"/>
        <v>3900</v>
      </c>
      <c r="AK107" s="56">
        <f t="shared" si="19"/>
        <v>329.0673990598161</v>
      </c>
      <c r="AL107" s="56">
        <f t="shared" si="33"/>
        <v>5857.142857142851</v>
      </c>
      <c r="AM107" s="56">
        <f t="shared" si="20"/>
        <v>273.48121747842447</v>
      </c>
      <c r="AN107" s="33"/>
      <c r="AO107" s="33"/>
      <c r="AP107" s="33"/>
      <c r="AQ107" s="33"/>
    </row>
    <row r="108" spans="6:43" ht="12.75">
      <c r="F108" s="33"/>
      <c r="G108" s="33">
        <v>37</v>
      </c>
      <c r="H108" s="56">
        <f t="shared" si="6"/>
        <v>0</v>
      </c>
      <c r="I108" s="64">
        <f t="shared" si="35"/>
        <v>0</v>
      </c>
      <c r="J108" s="64">
        <f t="shared" si="34"/>
        <v>0</v>
      </c>
      <c r="K108" s="56">
        <f t="shared" si="7"/>
        <v>0</v>
      </c>
      <c r="L108" s="33">
        <f t="shared" si="36"/>
        <v>1</v>
      </c>
      <c r="M108" s="33"/>
      <c r="N108" s="56">
        <f t="shared" si="21"/>
        <v>442.44897959183686</v>
      </c>
      <c r="O108" s="56">
        <f t="shared" si="8"/>
        <v>65.29275879510533</v>
      </c>
      <c r="P108" s="56">
        <f t="shared" si="22"/>
        <v>1116.8571428571433</v>
      </c>
      <c r="Q108" s="56">
        <f t="shared" si="9"/>
        <v>83.95564395293786</v>
      </c>
      <c r="R108" s="56">
        <f t="shared" si="23"/>
        <v>1223.3877551020416</v>
      </c>
      <c r="S108" s="56">
        <f t="shared" si="10"/>
        <v>77.9205506887156</v>
      </c>
      <c r="T108" s="56">
        <f t="shared" si="24"/>
        <v>1179.1836734693893</v>
      </c>
      <c r="U108" s="56">
        <f t="shared" si="11"/>
        <v>192.50403244928748</v>
      </c>
      <c r="V108" s="56">
        <f t="shared" si="25"/>
        <v>2006.8367346938799</v>
      </c>
      <c r="W108" s="56">
        <f t="shared" si="12"/>
        <v>148.74596508453033</v>
      </c>
      <c r="X108" s="56">
        <f t="shared" si="26"/>
        <v>1629.1836734693898</v>
      </c>
      <c r="Y108" s="56">
        <f t="shared" si="13"/>
        <v>353.59892694547307</v>
      </c>
      <c r="Z108" s="56">
        <f t="shared" si="27"/>
        <v>2300</v>
      </c>
      <c r="AA108" s="56">
        <f t="shared" si="14"/>
        <v>132.13560560506448</v>
      </c>
      <c r="AB108" s="56">
        <f t="shared" si="28"/>
        <v>2323.4693877551017</v>
      </c>
      <c r="AC108" s="56">
        <f t="shared" si="15"/>
        <v>342.75795318554447</v>
      </c>
      <c r="AD108" s="56">
        <f t="shared" si="29"/>
        <v>2310.2040816326535</v>
      </c>
      <c r="AE108" s="56">
        <f t="shared" si="16"/>
        <v>197.51699043046756</v>
      </c>
      <c r="AF108" s="56">
        <f t="shared" si="30"/>
        <v>3365.306122448982</v>
      </c>
      <c r="AG108" s="56">
        <f t="shared" si="17"/>
        <v>206.26090634072534</v>
      </c>
      <c r="AH108" s="56">
        <f t="shared" si="31"/>
        <v>2726.5306122448983</v>
      </c>
      <c r="AI108" s="56">
        <f t="shared" si="18"/>
        <v>365.1009137413421</v>
      </c>
      <c r="AJ108" s="56">
        <f t="shared" si="32"/>
        <v>4000</v>
      </c>
      <c r="AK108" s="56">
        <f t="shared" si="19"/>
        <v>328.05061981600716</v>
      </c>
      <c r="AL108" s="56">
        <f t="shared" si="33"/>
        <v>6010.204081632647</v>
      </c>
      <c r="AM108" s="56">
        <f t="shared" si="20"/>
        <v>265.44606159477917</v>
      </c>
      <c r="AN108" s="33"/>
      <c r="AO108" s="33"/>
      <c r="AP108" s="33"/>
      <c r="AQ108" s="33"/>
    </row>
    <row r="109" spans="6:43" ht="12.75">
      <c r="F109" s="33"/>
      <c r="G109" s="33">
        <v>38</v>
      </c>
      <c r="H109" s="56">
        <f t="shared" si="6"/>
        <v>0</v>
      </c>
      <c r="I109" s="64">
        <f t="shared" si="35"/>
        <v>0</v>
      </c>
      <c r="J109" s="64">
        <f t="shared" si="34"/>
        <v>0</v>
      </c>
      <c r="K109" s="56">
        <f t="shared" si="7"/>
        <v>0</v>
      </c>
      <c r="L109" s="33">
        <f t="shared" si="36"/>
        <v>1</v>
      </c>
      <c r="M109" s="33"/>
      <c r="N109" s="56">
        <f t="shared" si="21"/>
        <v>449.1836734693879</v>
      </c>
      <c r="O109" s="56">
        <f t="shared" si="8"/>
        <v>63.08839717821684</v>
      </c>
      <c r="P109" s="56">
        <f t="shared" si="22"/>
        <v>1141.7142857142862</v>
      </c>
      <c r="Q109" s="56">
        <f t="shared" si="9"/>
        <v>79.9620614583173</v>
      </c>
      <c r="R109" s="56">
        <f t="shared" si="23"/>
        <v>1251.204081632654</v>
      </c>
      <c r="S109" s="56">
        <f t="shared" si="10"/>
        <v>75.29993106955953</v>
      </c>
      <c r="T109" s="56">
        <f t="shared" si="24"/>
        <v>1201.9387755102057</v>
      </c>
      <c r="U109" s="56">
        <f t="shared" si="11"/>
        <v>187.02248859520478</v>
      </c>
      <c r="V109" s="56">
        <f t="shared" si="25"/>
        <v>2049.3877551020432</v>
      </c>
      <c r="W109" s="56">
        <f t="shared" si="12"/>
        <v>143.5036744914578</v>
      </c>
      <c r="X109" s="56">
        <f t="shared" si="26"/>
        <v>1651.9387755102061</v>
      </c>
      <c r="Y109" s="56">
        <f t="shared" si="13"/>
        <v>350.7668817138765</v>
      </c>
      <c r="Z109" s="56">
        <f t="shared" si="27"/>
        <v>2350</v>
      </c>
      <c r="AA109" s="56">
        <f t="shared" si="14"/>
        <v>127.00592664747819</v>
      </c>
      <c r="AB109" s="56">
        <f t="shared" si="28"/>
        <v>2375.5102040816323</v>
      </c>
      <c r="AC109" s="56">
        <f t="shared" si="15"/>
        <v>335.8280817592822</v>
      </c>
      <c r="AD109" s="56">
        <f t="shared" si="29"/>
        <v>2363.2653061224496</v>
      </c>
      <c r="AE109" s="56">
        <f t="shared" si="16"/>
        <v>194.53452872418347</v>
      </c>
      <c r="AF109" s="56">
        <f t="shared" si="30"/>
        <v>3444.897959183676</v>
      </c>
      <c r="AG109" s="56">
        <f t="shared" si="17"/>
        <v>200.9189430536062</v>
      </c>
      <c r="AH109" s="56">
        <f t="shared" si="31"/>
        <v>2774.4897959183677</v>
      </c>
      <c r="AI109" s="56">
        <f t="shared" si="18"/>
        <v>360.68625729391897</v>
      </c>
      <c r="AJ109" s="56">
        <f t="shared" si="32"/>
        <v>4100</v>
      </c>
      <c r="AK109" s="56">
        <f t="shared" si="19"/>
        <v>326.6831797043242</v>
      </c>
      <c r="AL109" s="56">
        <f t="shared" si="33"/>
        <v>6163.265306122443</v>
      </c>
      <c r="AM109" s="56">
        <f t="shared" si="20"/>
        <v>256.6893081142771</v>
      </c>
      <c r="AN109" s="33"/>
      <c r="AO109" s="33"/>
      <c r="AP109" s="33"/>
      <c r="AQ109" s="33"/>
    </row>
    <row r="110" spans="6:43" ht="12.75">
      <c r="F110" s="33"/>
      <c r="G110" s="33">
        <v>39</v>
      </c>
      <c r="H110" s="56">
        <f t="shared" si="6"/>
        <v>0</v>
      </c>
      <c r="I110" s="64">
        <f t="shared" si="35"/>
        <v>0</v>
      </c>
      <c r="J110" s="64">
        <f t="shared" si="34"/>
        <v>0</v>
      </c>
      <c r="K110" s="56">
        <f t="shared" si="7"/>
        <v>0</v>
      </c>
      <c r="L110" s="33">
        <f t="shared" si="36"/>
        <v>1</v>
      </c>
      <c r="M110" s="33"/>
      <c r="N110" s="56">
        <f t="shared" si="21"/>
        <v>455.9183673469389</v>
      </c>
      <c r="O110" s="56">
        <f t="shared" si="8"/>
        <v>60.78754987494176</v>
      </c>
      <c r="P110" s="56">
        <f t="shared" si="22"/>
        <v>1166.5714285714291</v>
      </c>
      <c r="Q110" s="56">
        <f t="shared" si="9"/>
        <v>75.62037005501497</v>
      </c>
      <c r="R110" s="56">
        <f t="shared" si="23"/>
        <v>1279.0204081632662</v>
      </c>
      <c r="S110" s="56">
        <f t="shared" si="10"/>
        <v>72.51666716598265</v>
      </c>
      <c r="T110" s="56">
        <f t="shared" si="24"/>
        <v>1224.693877551022</v>
      </c>
      <c r="U110" s="56">
        <f t="shared" si="11"/>
        <v>180.9242407932761</v>
      </c>
      <c r="V110" s="56">
        <f t="shared" si="25"/>
        <v>2091.9387755102066</v>
      </c>
      <c r="W110" s="56">
        <f t="shared" si="12"/>
        <v>138.0080444127816</v>
      </c>
      <c r="X110" s="56">
        <f t="shared" si="26"/>
        <v>1674.6938775510225</v>
      </c>
      <c r="Y110" s="56">
        <f t="shared" si="13"/>
        <v>347.33503099740483</v>
      </c>
      <c r="Z110" s="56">
        <f t="shared" si="27"/>
        <v>2400</v>
      </c>
      <c r="AA110" s="56">
        <f t="shared" si="14"/>
        <v>121.23717180357926</v>
      </c>
      <c r="AB110" s="56">
        <f t="shared" si="28"/>
        <v>2427.551020408163</v>
      </c>
      <c r="AC110" s="56">
        <f t="shared" si="15"/>
        <v>327.67534213099134</v>
      </c>
      <c r="AD110" s="56">
        <f t="shared" si="29"/>
        <v>2416.3265306122457</v>
      </c>
      <c r="AE110" s="56">
        <f t="shared" si="16"/>
        <v>191.0465910581479</v>
      </c>
      <c r="AF110" s="56">
        <f t="shared" si="30"/>
        <v>3524.48979591837</v>
      </c>
      <c r="AG110" s="56">
        <f t="shared" si="17"/>
        <v>195.2586432250464</v>
      </c>
      <c r="AH110" s="56">
        <f t="shared" si="31"/>
        <v>2822.448979591837</v>
      </c>
      <c r="AI110" s="56">
        <f t="shared" si="18"/>
        <v>355.9260484173301</v>
      </c>
      <c r="AJ110" s="56">
        <f t="shared" si="32"/>
        <v>4200</v>
      </c>
      <c r="AK110" s="56">
        <f t="shared" si="19"/>
        <v>324.90745458761876</v>
      </c>
      <c r="AL110" s="56">
        <f t="shared" si="33"/>
        <v>6316.3265306122385</v>
      </c>
      <c r="AM110" s="56">
        <f t="shared" si="20"/>
        <v>247.21229120684484</v>
      </c>
      <c r="AN110" s="33"/>
      <c r="AO110" s="33"/>
      <c r="AP110" s="33"/>
      <c r="AQ110" s="33"/>
    </row>
    <row r="111" spans="6:43" ht="12.75">
      <c r="F111" s="33"/>
      <c r="G111" s="33">
        <v>40</v>
      </c>
      <c r="H111" s="56">
        <f t="shared" si="6"/>
        <v>0</v>
      </c>
      <c r="I111" s="64">
        <f t="shared" si="35"/>
        <v>0</v>
      </c>
      <c r="J111" s="64">
        <f t="shared" si="34"/>
        <v>0</v>
      </c>
      <c r="K111" s="56">
        <f t="shared" si="7"/>
        <v>0</v>
      </c>
      <c r="L111" s="33">
        <f t="shared" si="36"/>
        <v>1</v>
      </c>
      <c r="M111" s="33"/>
      <c r="N111" s="56">
        <f t="shared" si="21"/>
        <v>462.65306122448993</v>
      </c>
      <c r="O111" s="56">
        <f t="shared" si="8"/>
        <v>58.4056364749631</v>
      </c>
      <c r="P111" s="56">
        <f t="shared" si="22"/>
        <v>1191.428571428572</v>
      </c>
      <c r="Q111" s="56">
        <f t="shared" si="9"/>
        <v>70.91818574297577</v>
      </c>
      <c r="R111" s="56">
        <f t="shared" si="23"/>
        <v>1306.8367346938785</v>
      </c>
      <c r="S111" s="56">
        <f t="shared" si="10"/>
        <v>69.64115351770306</v>
      </c>
      <c r="T111" s="56">
        <f t="shared" si="24"/>
        <v>1247.4489795918385</v>
      </c>
      <c r="U111" s="56">
        <f t="shared" si="11"/>
        <v>174.14013923870516</v>
      </c>
      <c r="V111" s="56">
        <f t="shared" si="25"/>
        <v>2134.48979591837</v>
      </c>
      <c r="W111" s="56">
        <f t="shared" si="12"/>
        <v>132.1648803374701</v>
      </c>
      <c r="X111" s="56">
        <f t="shared" si="26"/>
        <v>1697.448979591839</v>
      </c>
      <c r="Y111" s="56">
        <f t="shared" si="13"/>
        <v>343.24742500227876</v>
      </c>
      <c r="Z111" s="56">
        <f t="shared" si="27"/>
        <v>2450</v>
      </c>
      <c r="AA111" s="56">
        <f t="shared" si="14"/>
        <v>114.77239940750587</v>
      </c>
      <c r="AB111" s="56">
        <f t="shared" si="28"/>
        <v>2479.5918367346935</v>
      </c>
      <c r="AC111" s="56">
        <f t="shared" si="15"/>
        <v>318.3547977562848</v>
      </c>
      <c r="AD111" s="56">
        <f t="shared" si="29"/>
        <v>2469.387755102042</v>
      </c>
      <c r="AE111" s="56">
        <f t="shared" si="16"/>
        <v>187.08183014430688</v>
      </c>
      <c r="AF111" s="56">
        <f t="shared" si="30"/>
        <v>3604.081632653064</v>
      </c>
      <c r="AG111" s="56">
        <f t="shared" si="17"/>
        <v>189.30436421254126</v>
      </c>
      <c r="AH111" s="56">
        <f t="shared" si="31"/>
        <v>2870.4081632653065</v>
      </c>
      <c r="AI111" s="56">
        <f t="shared" si="18"/>
        <v>350.7897834571486</v>
      </c>
      <c r="AJ111" s="56">
        <f t="shared" si="32"/>
        <v>4300</v>
      </c>
      <c r="AK111" s="56">
        <f t="shared" si="19"/>
        <v>322.6609231871912</v>
      </c>
      <c r="AL111" s="56">
        <f t="shared" si="33"/>
        <v>6469.387755102034</v>
      </c>
      <c r="AM111" s="56">
        <f t="shared" si="20"/>
        <v>237.0165171415938</v>
      </c>
      <c r="AN111" s="33"/>
      <c r="AO111" s="33"/>
      <c r="AP111" s="33"/>
      <c r="AQ111" s="33"/>
    </row>
    <row r="112" spans="6:43" ht="12.75">
      <c r="F112" s="33"/>
      <c r="G112" s="33">
        <v>41</v>
      </c>
      <c r="H112" s="56">
        <f t="shared" si="6"/>
        <v>0</v>
      </c>
      <c r="I112" s="64">
        <f t="shared" si="35"/>
        <v>0</v>
      </c>
      <c r="J112" s="64">
        <f t="shared" si="34"/>
        <v>0</v>
      </c>
      <c r="K112" s="56">
        <f t="shared" si="7"/>
        <v>0</v>
      </c>
      <c r="L112" s="33">
        <f t="shared" si="36"/>
        <v>1</v>
      </c>
      <c r="M112" s="33"/>
      <c r="N112" s="56">
        <f t="shared" si="21"/>
        <v>469.38775510204096</v>
      </c>
      <c r="O112" s="56">
        <f t="shared" si="8"/>
        <v>55.96064361456956</v>
      </c>
      <c r="P112" s="56">
        <f t="shared" si="22"/>
        <v>1216.285714285715</v>
      </c>
      <c r="Q112" s="56">
        <f t="shared" si="9"/>
        <v>65.8413482291835</v>
      </c>
      <c r="R112" s="56">
        <f t="shared" si="23"/>
        <v>1334.6530612244908</v>
      </c>
      <c r="S112" s="56">
        <f t="shared" si="10"/>
        <v>66.75389935990097</v>
      </c>
      <c r="T112" s="56">
        <f t="shared" si="24"/>
        <v>1270.2040816326548</v>
      </c>
      <c r="U112" s="56">
        <f t="shared" si="11"/>
        <v>166.59393688937416</v>
      </c>
      <c r="V112" s="56">
        <f t="shared" si="25"/>
        <v>2177.0408163265333</v>
      </c>
      <c r="W112" s="56">
        <f t="shared" si="12"/>
        <v>125.83525164449384</v>
      </c>
      <c r="X112" s="56">
        <f t="shared" si="26"/>
        <v>1720.2040816326553</v>
      </c>
      <c r="Y112" s="56">
        <f t="shared" si="13"/>
        <v>338.4529082621448</v>
      </c>
      <c r="Z112" s="56">
        <f t="shared" si="27"/>
        <v>2500</v>
      </c>
      <c r="AA112" s="56">
        <f t="shared" si="14"/>
        <v>107.56971225549933</v>
      </c>
      <c r="AB112" s="56">
        <f t="shared" si="28"/>
        <v>2531.632653061224</v>
      </c>
      <c r="AC112" s="56">
        <f t="shared" si="15"/>
        <v>307.93977290145995</v>
      </c>
      <c r="AD112" s="56">
        <f t="shared" si="29"/>
        <v>2522.448979591838</v>
      </c>
      <c r="AE112" s="56">
        <f t="shared" si="16"/>
        <v>182.672172032042</v>
      </c>
      <c r="AF112" s="56">
        <f t="shared" si="30"/>
        <v>3683.673469387758</v>
      </c>
      <c r="AG112" s="56">
        <f t="shared" si="17"/>
        <v>183.06475966580183</v>
      </c>
      <c r="AH112" s="56">
        <f t="shared" si="31"/>
        <v>2918.367346938776</v>
      </c>
      <c r="AI112" s="56">
        <f t="shared" si="18"/>
        <v>345.2442878502243</v>
      </c>
      <c r="AJ112" s="56">
        <f t="shared" si="32"/>
        <v>4400</v>
      </c>
      <c r="AK112" s="56">
        <f t="shared" si="19"/>
        <v>319.87696853007174</v>
      </c>
      <c r="AL112" s="56">
        <f t="shared" si="33"/>
        <v>6622.44897959183</v>
      </c>
      <c r="AM112" s="56">
        <f t="shared" si="20"/>
        <v>226.10081490026369</v>
      </c>
      <c r="AN112" s="33"/>
      <c r="AO112" s="33"/>
      <c r="AP112" s="33"/>
      <c r="AQ112" s="33"/>
    </row>
    <row r="113" spans="6:43" ht="12.75">
      <c r="F113" s="33"/>
      <c r="G113" s="33">
        <v>42</v>
      </c>
      <c r="H113" s="56">
        <f t="shared" si="6"/>
        <v>0</v>
      </c>
      <c r="I113" s="64">
        <f t="shared" si="35"/>
        <v>0</v>
      </c>
      <c r="J113" s="64">
        <f t="shared" si="34"/>
        <v>0</v>
      </c>
      <c r="K113" s="56">
        <f t="shared" si="7"/>
        <v>0</v>
      </c>
      <c r="L113" s="33">
        <f t="shared" si="36"/>
        <v>1</v>
      </c>
      <c r="M113" s="33"/>
      <c r="N113" s="56">
        <f t="shared" si="21"/>
        <v>476.122448979592</v>
      </c>
      <c r="O113" s="56">
        <f t="shared" si="8"/>
        <v>53.47048559927498</v>
      </c>
      <c r="P113" s="56">
        <f t="shared" si="22"/>
        <v>1241.1428571428578</v>
      </c>
      <c r="Q113" s="56">
        <f t="shared" si="9"/>
        <v>60.37323943726551</v>
      </c>
      <c r="R113" s="56">
        <f t="shared" si="23"/>
        <v>1362.469387755103</v>
      </c>
      <c r="S113" s="56">
        <f t="shared" si="10"/>
        <v>63.92337125859922</v>
      </c>
      <c r="T113" s="56">
        <f t="shared" si="24"/>
        <v>1292.9591836734712</v>
      </c>
      <c r="U113" s="56">
        <f t="shared" si="11"/>
        <v>158.19359125220217</v>
      </c>
      <c r="V113" s="56">
        <f t="shared" si="25"/>
        <v>2219.5918367346967</v>
      </c>
      <c r="W113" s="56">
        <f t="shared" si="12"/>
        <v>118.83062746758515</v>
      </c>
      <c r="X113" s="56">
        <f t="shared" si="26"/>
        <v>1742.9591836734717</v>
      </c>
      <c r="Y113" s="56">
        <f t="shared" si="13"/>
        <v>332.9026832927484</v>
      </c>
      <c r="Z113" s="56">
        <f t="shared" si="27"/>
        <v>2550</v>
      </c>
      <c r="AA113" s="56">
        <f t="shared" si="14"/>
        <v>99.60246166378784</v>
      </c>
      <c r="AB113" s="56">
        <f t="shared" si="28"/>
        <v>2583.6734693877547</v>
      </c>
      <c r="AC113" s="56">
        <f t="shared" si="15"/>
        <v>296.485458907322</v>
      </c>
      <c r="AD113" s="56">
        <f t="shared" si="29"/>
        <v>2575.510204081634</v>
      </c>
      <c r="AE113" s="56">
        <f t="shared" si="16"/>
        <v>177.83251304696023</v>
      </c>
      <c r="AF113" s="56">
        <f t="shared" si="30"/>
        <v>3763.265306122452</v>
      </c>
      <c r="AG113" s="56">
        <f t="shared" si="17"/>
        <v>176.51146370844071</v>
      </c>
      <c r="AH113" s="56">
        <f t="shared" si="31"/>
        <v>2966.3265306122453</v>
      </c>
      <c r="AI113" s="56">
        <f t="shared" si="18"/>
        <v>339.2519492167903</v>
      </c>
      <c r="AJ113" s="56">
        <f t="shared" si="32"/>
        <v>4500</v>
      </c>
      <c r="AK113" s="56">
        <f t="shared" si="19"/>
        <v>316.4858855881912</v>
      </c>
      <c r="AL113" s="56">
        <f t="shared" si="33"/>
        <v>6775.5102040816255</v>
      </c>
      <c r="AM113" s="56">
        <f t="shared" si="20"/>
        <v>214.4580680036479</v>
      </c>
      <c r="AN113" s="33"/>
      <c r="AO113" s="33"/>
      <c r="AP113" s="33"/>
      <c r="AQ113" s="33"/>
    </row>
    <row r="114" spans="6:43" ht="12.75">
      <c r="F114" s="63"/>
      <c r="G114" s="33">
        <v>43</v>
      </c>
      <c r="H114" s="56">
        <f t="shared" si="6"/>
        <v>0</v>
      </c>
      <c r="I114" s="64">
        <f t="shared" si="35"/>
        <v>0</v>
      </c>
      <c r="J114" s="64">
        <f t="shared" si="34"/>
        <v>0</v>
      </c>
      <c r="K114" s="56">
        <f t="shared" si="7"/>
        <v>0</v>
      </c>
      <c r="L114" s="33">
        <f t="shared" si="36"/>
        <v>1</v>
      </c>
      <c r="M114" s="33"/>
      <c r="N114" s="56">
        <f t="shared" si="21"/>
        <v>482.857142857143</v>
      </c>
      <c r="O114" s="56">
        <f t="shared" si="8"/>
        <v>50.94912181927066</v>
      </c>
      <c r="P114" s="56">
        <f t="shared" si="22"/>
        <v>1266.0000000000007</v>
      </c>
      <c r="Q114" s="56">
        <f t="shared" si="9"/>
        <v>54.49436004795098</v>
      </c>
      <c r="R114" s="56">
        <f t="shared" si="23"/>
        <v>1390.2857142857154</v>
      </c>
      <c r="S114" s="56">
        <f t="shared" si="10"/>
        <v>61.170400095172226</v>
      </c>
      <c r="T114" s="56">
        <f t="shared" si="24"/>
        <v>1315.7142857142876</v>
      </c>
      <c r="U114" s="56">
        <f t="shared" si="11"/>
        <v>148.81768881119206</v>
      </c>
      <c r="V114" s="56">
        <f t="shared" si="25"/>
        <v>2262.14285714286</v>
      </c>
      <c r="W114" s="56">
        <f t="shared" si="12"/>
        <v>110.90992735406326</v>
      </c>
      <c r="X114" s="56">
        <f t="shared" si="26"/>
        <v>1765.714285714288</v>
      </c>
      <c r="Y114" s="56">
        <f t="shared" si="13"/>
        <v>326.54510151641443</v>
      </c>
      <c r="Z114" s="56">
        <f t="shared" si="27"/>
        <v>2600</v>
      </c>
      <c r="AA114" s="56">
        <f t="shared" si="14"/>
        <v>90.85532826307463</v>
      </c>
      <c r="AB114" s="56">
        <f t="shared" si="28"/>
        <v>2635.7142857142853</v>
      </c>
      <c r="AC114" s="56">
        <f t="shared" si="15"/>
        <v>283.9740020635654</v>
      </c>
      <c r="AD114" s="56">
        <f t="shared" si="29"/>
        <v>2628.5714285714303</v>
      </c>
      <c r="AE114" s="56">
        <f t="shared" si="16"/>
        <v>172.53049029462272</v>
      </c>
      <c r="AF114" s="56">
        <f t="shared" si="30"/>
        <v>3842.857142857146</v>
      </c>
      <c r="AG114" s="56">
        <f t="shared" si="17"/>
        <v>169.54798132993892</v>
      </c>
      <c r="AH114" s="56">
        <f t="shared" si="31"/>
        <v>3014.2857142857147</v>
      </c>
      <c r="AI114" s="56">
        <f t="shared" si="18"/>
        <v>332.7683835307089</v>
      </c>
      <c r="AJ114" s="56">
        <f t="shared" si="32"/>
        <v>4600</v>
      </c>
      <c r="AK114" s="56">
        <f t="shared" si="19"/>
        <v>312.41604090068995</v>
      </c>
      <c r="AL114" s="56">
        <f t="shared" si="33"/>
        <v>6928.571428571421</v>
      </c>
      <c r="AM114" s="56">
        <f t="shared" si="20"/>
        <v>202.071652160932</v>
      </c>
      <c r="AN114" s="33"/>
      <c r="AO114" s="33"/>
      <c r="AP114" s="33"/>
      <c r="AQ114" s="33"/>
    </row>
    <row r="115" spans="6:43" ht="12.75">
      <c r="F115" s="33"/>
      <c r="G115" s="33">
        <v>44</v>
      </c>
      <c r="H115" s="56">
        <f t="shared" si="6"/>
        <v>0</v>
      </c>
      <c r="I115" s="64">
        <f t="shared" si="35"/>
        <v>0</v>
      </c>
      <c r="J115" s="64">
        <f t="shared" si="34"/>
        <v>0</v>
      </c>
      <c r="K115" s="56">
        <f t="shared" si="7"/>
        <v>0</v>
      </c>
      <c r="L115" s="33">
        <f t="shared" si="36"/>
        <v>1</v>
      </c>
      <c r="M115" s="33"/>
      <c r="N115" s="56">
        <f t="shared" si="21"/>
        <v>489.591836734694</v>
      </c>
      <c r="O115" s="56">
        <f t="shared" si="8"/>
        <v>48.40119770546153</v>
      </c>
      <c r="P115" s="56">
        <f t="shared" si="22"/>
        <v>1290.8571428571436</v>
      </c>
      <c r="Q115" s="56">
        <f t="shared" si="9"/>
        <v>48.18233682925347</v>
      </c>
      <c r="R115" s="56">
        <f t="shared" si="23"/>
        <v>1418.1020408163276</v>
      </c>
      <c r="S115" s="56">
        <f t="shared" si="10"/>
        <v>58.41555379680358</v>
      </c>
      <c r="T115" s="56">
        <f t="shared" si="24"/>
        <v>1338.469387755104</v>
      </c>
      <c r="U115" s="56">
        <f t="shared" si="11"/>
        <v>138.29571268934524</v>
      </c>
      <c r="V115" s="56">
        <f t="shared" si="25"/>
        <v>2304.6938775510234</v>
      </c>
      <c r="W115" s="56">
        <f t="shared" si="12"/>
        <v>101.77930302146706</v>
      </c>
      <c r="X115" s="56">
        <f t="shared" si="26"/>
        <v>1788.4693877551044</v>
      </c>
      <c r="Y115" s="56">
        <f t="shared" si="13"/>
        <v>319.31682449858636</v>
      </c>
      <c r="Z115" s="56">
        <f t="shared" si="27"/>
        <v>2650</v>
      </c>
      <c r="AA115" s="56">
        <f t="shared" si="14"/>
        <v>81.31464801853872</v>
      </c>
      <c r="AB115" s="56">
        <f t="shared" si="28"/>
        <v>2687.755102040816</v>
      </c>
      <c r="AC115" s="56">
        <f t="shared" si="15"/>
        <v>270.23701843153685</v>
      </c>
      <c r="AD115" s="56">
        <f t="shared" si="29"/>
        <v>2681.6326530612264</v>
      </c>
      <c r="AE115" s="56">
        <f t="shared" si="16"/>
        <v>166.64407360671612</v>
      </c>
      <c r="AF115" s="56">
        <f t="shared" si="30"/>
        <v>3922.44897959184</v>
      </c>
      <c r="AG115" s="56">
        <f t="shared" si="17"/>
        <v>161.96640832749836</v>
      </c>
      <c r="AH115" s="56">
        <f t="shared" si="31"/>
        <v>3062.244897959184</v>
      </c>
      <c r="AI115" s="56">
        <f t="shared" si="18"/>
        <v>325.7394375637632</v>
      </c>
      <c r="AJ115" s="56">
        <f t="shared" si="32"/>
        <v>4700</v>
      </c>
      <c r="AK115" s="56">
        <f t="shared" si="19"/>
        <v>307.59510906372816</v>
      </c>
      <c r="AL115" s="56">
        <f t="shared" si="33"/>
        <v>7081.632653061217</v>
      </c>
      <c r="AM115" s="56">
        <f t="shared" si="20"/>
        <v>188.91174888699425</v>
      </c>
      <c r="AN115" s="33"/>
      <c r="AO115" s="33"/>
      <c r="AP115" s="33"/>
      <c r="AQ115" s="33"/>
    </row>
    <row r="116" spans="6:43" ht="12.75">
      <c r="F116" s="33"/>
      <c r="G116" s="33">
        <v>45</v>
      </c>
      <c r="H116" s="56">
        <f t="shared" si="6"/>
        <v>0</v>
      </c>
      <c r="I116" s="64">
        <f t="shared" si="35"/>
        <v>0</v>
      </c>
      <c r="J116" s="64">
        <f t="shared" si="34"/>
        <v>0</v>
      </c>
      <c r="K116" s="56">
        <f t="shared" si="7"/>
        <v>0</v>
      </c>
      <c r="L116" s="33">
        <f t="shared" si="36"/>
        <v>1</v>
      </c>
      <c r="M116" s="33"/>
      <c r="N116" s="56">
        <f t="shared" si="21"/>
        <v>496.32653061224505</v>
      </c>
      <c r="O116" s="56">
        <f t="shared" si="8"/>
        <v>45.814955828071106</v>
      </c>
      <c r="P116" s="56">
        <f t="shared" si="22"/>
        <v>1315.7142857142865</v>
      </c>
      <c r="Q116" s="56">
        <f t="shared" si="9"/>
        <v>41.41256748307569</v>
      </c>
      <c r="R116" s="56">
        <f t="shared" si="23"/>
        <v>1445.91836734694</v>
      </c>
      <c r="S116" s="56">
        <f t="shared" si="10"/>
        <v>55.40538326674141</v>
      </c>
      <c r="T116" s="56">
        <f t="shared" si="24"/>
        <v>1361.2244897959204</v>
      </c>
      <c r="U116" s="56">
        <f t="shared" si="11"/>
        <v>126.38070255005732</v>
      </c>
      <c r="V116" s="56">
        <f t="shared" si="25"/>
        <v>2347.244897959187</v>
      </c>
      <c r="W116" s="56">
        <f t="shared" si="12"/>
        <v>91.09559926182556</v>
      </c>
      <c r="X116" s="56">
        <f t="shared" si="26"/>
        <v>1811.2244897959208</v>
      </c>
      <c r="Y116" s="56">
        <f t="shared" si="13"/>
        <v>311.1293732007034</v>
      </c>
      <c r="Z116" s="56">
        <f t="shared" si="27"/>
        <v>2700</v>
      </c>
      <c r="AA116" s="56">
        <f t="shared" si="14"/>
        <v>70.95108208913007</v>
      </c>
      <c r="AB116" s="56">
        <f t="shared" si="28"/>
        <v>2739.7959183673465</v>
      </c>
      <c r="AC116" s="56">
        <f t="shared" si="15"/>
        <v>254.8510323477094</v>
      </c>
      <c r="AD116" s="56">
        <f t="shared" si="29"/>
        <v>2734.6938775510225</v>
      </c>
      <c r="AE116" s="56">
        <f t="shared" si="16"/>
        <v>159.9044580373302</v>
      </c>
      <c r="AF116" s="56">
        <f t="shared" si="30"/>
        <v>4002.040816326534</v>
      </c>
      <c r="AG116" s="56">
        <f t="shared" si="17"/>
        <v>153.38930064692977</v>
      </c>
      <c r="AH116" s="56">
        <f t="shared" si="31"/>
        <v>3110.2040816326535</v>
      </c>
      <c r="AI116" s="56">
        <f t="shared" si="18"/>
        <v>318.0974216779723</v>
      </c>
      <c r="AJ116" s="56">
        <f t="shared" si="32"/>
        <v>4800</v>
      </c>
      <c r="AK116" s="56">
        <f t="shared" si="19"/>
        <v>301.95128813028896</v>
      </c>
      <c r="AL116" s="56">
        <f t="shared" si="33"/>
        <v>7234.6938775510125</v>
      </c>
      <c r="AM116" s="56">
        <f t="shared" si="20"/>
        <v>174.93175491762668</v>
      </c>
      <c r="AN116" s="33"/>
      <c r="AO116" s="33"/>
      <c r="AP116" s="33"/>
      <c r="AQ116" s="33"/>
    </row>
    <row r="117" spans="6:43" ht="12.75">
      <c r="F117" s="33"/>
      <c r="G117" s="33">
        <v>46</v>
      </c>
      <c r="H117" s="56">
        <f t="shared" si="6"/>
        <v>0</v>
      </c>
      <c r="I117" s="64">
        <f t="shared" si="35"/>
        <v>0</v>
      </c>
      <c r="J117" s="64">
        <f t="shared" si="34"/>
        <v>0</v>
      </c>
      <c r="K117" s="56">
        <f t="shared" si="7"/>
        <v>0</v>
      </c>
      <c r="L117" s="33">
        <f t="shared" si="36"/>
        <v>1</v>
      </c>
      <c r="M117" s="33"/>
      <c r="N117" s="56">
        <f t="shared" si="21"/>
        <v>503.0612244897961</v>
      </c>
      <c r="O117" s="56">
        <f t="shared" si="8"/>
        <v>43.153142972354544</v>
      </c>
      <c r="P117" s="56">
        <f t="shared" si="22"/>
        <v>1340.5714285714294</v>
      </c>
      <c r="Q117" s="56">
        <f t="shared" si="9"/>
        <v>34.15974612066566</v>
      </c>
      <c r="R117" s="56">
        <f t="shared" si="23"/>
        <v>1473.7346938775522</v>
      </c>
      <c r="S117" s="56">
        <f t="shared" si="10"/>
        <v>51.612926563830115</v>
      </c>
      <c r="T117" s="56">
        <f t="shared" si="24"/>
        <v>1383.9795918367367</v>
      </c>
      <c r="U117" s="56">
        <f t="shared" si="11"/>
        <v>112.71267448039725</v>
      </c>
      <c r="V117" s="56">
        <f t="shared" si="25"/>
        <v>2389.79591836735</v>
      </c>
      <c r="W117" s="56">
        <f t="shared" si="12"/>
        <v>78.4745822842815</v>
      </c>
      <c r="X117" s="56">
        <f t="shared" si="26"/>
        <v>1833.9795918367372</v>
      </c>
      <c r="Y117" s="56">
        <f t="shared" si="13"/>
        <v>301.84995265165344</v>
      </c>
      <c r="Z117" s="56">
        <f t="shared" si="27"/>
        <v>2750</v>
      </c>
      <c r="AA117" s="56">
        <f t="shared" si="14"/>
        <v>59.69244178730878</v>
      </c>
      <c r="AB117" s="56">
        <f t="shared" si="28"/>
        <v>2791.836734693877</v>
      </c>
      <c r="AC117" s="56">
        <f t="shared" si="15"/>
        <v>237.0008661596803</v>
      </c>
      <c r="AD117" s="56">
        <f t="shared" si="29"/>
        <v>2787.7551020408187</v>
      </c>
      <c r="AE117" s="56">
        <f t="shared" si="16"/>
        <v>151.82145345697063</v>
      </c>
      <c r="AF117" s="56">
        <f t="shared" si="30"/>
        <v>4081.6326530612278</v>
      </c>
      <c r="AG117" s="56">
        <f t="shared" si="17"/>
        <v>143.19369328810717</v>
      </c>
      <c r="AH117" s="56">
        <f t="shared" si="31"/>
        <v>3158.163265306123</v>
      </c>
      <c r="AI117" s="56">
        <f t="shared" si="18"/>
        <v>309.7564575391589</v>
      </c>
      <c r="AJ117" s="56">
        <f t="shared" si="32"/>
        <v>4900</v>
      </c>
      <c r="AK117" s="56">
        <f t="shared" si="19"/>
        <v>295.4143711873112</v>
      </c>
      <c r="AL117" s="56">
        <f t="shared" si="33"/>
        <v>7387.755102040808</v>
      </c>
      <c r="AM117" s="56">
        <f t="shared" si="20"/>
        <v>160.06506108540088</v>
      </c>
      <c r="AN117" s="33"/>
      <c r="AO117" s="33"/>
      <c r="AP117" s="33"/>
      <c r="AQ117" s="33"/>
    </row>
    <row r="118" spans="6:43" ht="12.75">
      <c r="F118" s="33"/>
      <c r="G118" s="33">
        <v>47</v>
      </c>
      <c r="H118" s="56">
        <f t="shared" si="6"/>
        <v>0</v>
      </c>
      <c r="I118" s="64">
        <f t="shared" si="35"/>
        <v>0</v>
      </c>
      <c r="J118" s="64">
        <f t="shared" si="34"/>
        <v>0</v>
      </c>
      <c r="K118" s="56">
        <f t="shared" si="7"/>
        <v>0</v>
      </c>
      <c r="L118" s="33">
        <f t="shared" si="36"/>
        <v>1</v>
      </c>
      <c r="M118" s="33"/>
      <c r="N118" s="56">
        <f t="shared" si="21"/>
        <v>509.7959183673471</v>
      </c>
      <c r="O118" s="56">
        <f t="shared" si="8"/>
        <v>40.341617701837095</v>
      </c>
      <c r="P118" s="56">
        <f t="shared" si="22"/>
        <v>1365.4285714285722</v>
      </c>
      <c r="Q118" s="56">
        <f t="shared" si="9"/>
        <v>26.40055125038998</v>
      </c>
      <c r="R118" s="56">
        <f t="shared" si="23"/>
        <v>1501.5510204081645</v>
      </c>
      <c r="S118" s="56">
        <f t="shared" si="10"/>
        <v>46.107305498677306</v>
      </c>
      <c r="T118" s="56">
        <f t="shared" si="24"/>
        <v>1406.7346938775531</v>
      </c>
      <c r="U118" s="56">
        <f t="shared" si="11"/>
        <v>96.77097758173477</v>
      </c>
      <c r="V118" s="56">
        <f t="shared" si="25"/>
        <v>2432.3469387755135</v>
      </c>
      <c r="W118" s="56">
        <f t="shared" si="12"/>
        <v>63.505172425182536</v>
      </c>
      <c r="X118" s="56">
        <f t="shared" si="26"/>
        <v>1856.7346938775536</v>
      </c>
      <c r="Y118" s="56">
        <f t="shared" si="13"/>
        <v>291.27530099172145</v>
      </c>
      <c r="Z118" s="56">
        <f t="shared" si="27"/>
        <v>2800</v>
      </c>
      <c r="AA118" s="56">
        <f t="shared" si="14"/>
        <v>47.384175111714285</v>
      </c>
      <c r="AB118" s="56">
        <f t="shared" si="28"/>
        <v>2843.8775510204077</v>
      </c>
      <c r="AC118" s="56">
        <f t="shared" si="15"/>
        <v>215.3055189816805</v>
      </c>
      <c r="AD118" s="56">
        <f t="shared" si="29"/>
        <v>2840.816326530615</v>
      </c>
      <c r="AE118" s="56">
        <f t="shared" si="16"/>
        <v>141.58827151652076</v>
      </c>
      <c r="AF118" s="56">
        <f t="shared" si="30"/>
        <v>4161.224489795922</v>
      </c>
      <c r="AG118" s="56">
        <f t="shared" si="17"/>
        <v>130.4139330083999</v>
      </c>
      <c r="AH118" s="56">
        <f t="shared" si="31"/>
        <v>3206.1224489795923</v>
      </c>
      <c r="AI118" s="56">
        <f t="shared" si="18"/>
        <v>300.6068154503264</v>
      </c>
      <c r="AJ118" s="56">
        <f t="shared" si="32"/>
        <v>5000</v>
      </c>
      <c r="AK118" s="56">
        <f t="shared" si="19"/>
        <v>287.9165246656612</v>
      </c>
      <c r="AL118" s="56">
        <f t="shared" si="33"/>
        <v>7540.816326530604</v>
      </c>
      <c r="AM118" s="56">
        <f t="shared" si="20"/>
        <v>144.2225323097482</v>
      </c>
      <c r="AN118" s="33"/>
      <c r="AO118" s="33"/>
      <c r="AP118" s="33"/>
      <c r="AQ118" s="33"/>
    </row>
    <row r="119" spans="6:43" ht="12.75">
      <c r="F119" s="33"/>
      <c r="G119" s="33">
        <v>48</v>
      </c>
      <c r="H119" s="56">
        <f t="shared" si="6"/>
        <v>0</v>
      </c>
      <c r="I119" s="64">
        <f t="shared" si="35"/>
        <v>0</v>
      </c>
      <c r="J119" s="64">
        <f t="shared" si="34"/>
        <v>0</v>
      </c>
      <c r="K119" s="56">
        <f t="shared" si="7"/>
        <v>0</v>
      </c>
      <c r="L119" s="33">
        <f t="shared" si="36"/>
        <v>1</v>
      </c>
      <c r="M119" s="33"/>
      <c r="N119" s="56">
        <f>N118+($N$121-$N$72)/49</f>
        <v>516.5306122448981</v>
      </c>
      <c r="O119" s="56">
        <f t="shared" si="8"/>
        <v>37.25534096811316</v>
      </c>
      <c r="P119" s="56">
        <f t="shared" si="22"/>
        <v>1390.2857142857151</v>
      </c>
      <c r="Q119" s="56">
        <f t="shared" si="9"/>
        <v>18.117819349914498</v>
      </c>
      <c r="R119" s="56">
        <f t="shared" si="23"/>
        <v>1529.3673469387768</v>
      </c>
      <c r="S119" s="56">
        <f t="shared" si="10"/>
        <v>37.3866694328608</v>
      </c>
      <c r="T119" s="56">
        <f t="shared" si="24"/>
        <v>1429.4897959183695</v>
      </c>
      <c r="U119" s="56">
        <f t="shared" si="11"/>
        <v>77.8135634008795</v>
      </c>
      <c r="V119" s="56">
        <f t="shared" si="25"/>
        <v>2474.897959183677</v>
      </c>
      <c r="W119" s="56">
        <f t="shared" si="12"/>
        <v>45.7710752665007</v>
      </c>
      <c r="X119" s="56">
        <f t="shared" si="26"/>
        <v>1879.48979591837</v>
      </c>
      <c r="Y119" s="56">
        <f t="shared" si="13"/>
        <v>279.0971649135463</v>
      </c>
      <c r="Z119" s="56">
        <f t="shared" si="27"/>
        <v>2850</v>
      </c>
      <c r="AA119" s="56">
        <f t="shared" si="14"/>
        <v>33.734699064167216</v>
      </c>
      <c r="AB119" s="56">
        <f t="shared" si="28"/>
        <v>2895.9183673469383</v>
      </c>
      <c r="AC119" s="56">
        <f t="shared" si="15"/>
        <v>187.60056190390605</v>
      </c>
      <c r="AD119" s="56">
        <f t="shared" si="29"/>
        <v>2893.877551020411</v>
      </c>
      <c r="AE119" s="56">
        <f t="shared" si="16"/>
        <v>127.96230015077163</v>
      </c>
      <c r="AF119" s="56">
        <f t="shared" si="30"/>
        <v>4240.816326530616</v>
      </c>
      <c r="AG119" s="56">
        <f t="shared" si="17"/>
        <v>113.6196369465033</v>
      </c>
      <c r="AH119" s="56">
        <f t="shared" si="31"/>
        <v>3254.0816326530617</v>
      </c>
      <c r="AI119" s="56">
        <f t="shared" si="18"/>
        <v>290.50810574760544</v>
      </c>
      <c r="AJ119" s="56">
        <f t="shared" si="32"/>
        <v>5100</v>
      </c>
      <c r="AK119" s="56">
        <f t="shared" si="19"/>
        <v>279.3925952944046</v>
      </c>
      <c r="AL119" s="56">
        <f t="shared" si="33"/>
        <v>7693.8775510204</v>
      </c>
      <c r="AM119" s="56">
        <f t="shared" si="20"/>
        <v>127.29108248333432</v>
      </c>
      <c r="AN119" s="33"/>
      <c r="AO119" s="33"/>
      <c r="AP119" s="33"/>
      <c r="AQ119" s="33"/>
    </row>
    <row r="120" spans="6:43" ht="12.75">
      <c r="F120" s="33"/>
      <c r="G120" s="33">
        <v>49</v>
      </c>
      <c r="H120" s="56">
        <f t="shared" si="6"/>
        <v>0</v>
      </c>
      <c r="I120" s="64">
        <f t="shared" si="35"/>
        <v>0</v>
      </c>
      <c r="J120" s="64">
        <f t="shared" si="34"/>
        <v>0</v>
      </c>
      <c r="K120" s="56">
        <f t="shared" si="7"/>
        <v>0</v>
      </c>
      <c r="L120" s="33">
        <f t="shared" si="36"/>
        <v>1</v>
      </c>
      <c r="M120" s="33"/>
      <c r="N120" s="56">
        <f t="shared" si="21"/>
        <v>523.265306122449</v>
      </c>
      <c r="O120" s="56">
        <f t="shared" si="8"/>
        <v>33.70140981968143</v>
      </c>
      <c r="P120" s="56">
        <f t="shared" si="22"/>
        <v>1415.142857142858</v>
      </c>
      <c r="Q120" s="56">
        <f t="shared" si="9"/>
        <v>9.306570671637019</v>
      </c>
      <c r="R120" s="56">
        <f t="shared" si="23"/>
        <v>1557.183673469389</v>
      </c>
      <c r="S120" s="56">
        <f t="shared" si="10"/>
        <v>23.168133181985468</v>
      </c>
      <c r="T120" s="56">
        <f t="shared" si="24"/>
        <v>1452.244897959186</v>
      </c>
      <c r="U120" s="56">
        <f t="shared" si="11"/>
        <v>54.80093387805391</v>
      </c>
      <c r="V120" s="56">
        <f t="shared" si="25"/>
        <v>2517.4489795918403</v>
      </c>
      <c r="W120" s="56">
        <f t="shared" si="12"/>
        <v>24.88137074347469</v>
      </c>
      <c r="X120" s="56">
        <f t="shared" si="26"/>
        <v>1902.2448979591863</v>
      </c>
      <c r="Y120" s="56">
        <f t="shared" si="13"/>
        <v>264.8578523057513</v>
      </c>
      <c r="Z120" s="56">
        <f t="shared" si="27"/>
        <v>2900</v>
      </c>
      <c r="AA120" s="56">
        <f t="shared" si="14"/>
        <v>18.24242227943614</v>
      </c>
      <c r="AB120" s="56">
        <f t="shared" si="28"/>
        <v>2947.959183673469</v>
      </c>
      <c r="AC120" s="56">
        <f t="shared" si="15"/>
        <v>150.67054615338566</v>
      </c>
      <c r="AD120" s="56">
        <f t="shared" si="29"/>
        <v>2946.938775510207</v>
      </c>
      <c r="AE120" s="56">
        <f t="shared" si="16"/>
        <v>109.11813197672018</v>
      </c>
      <c r="AF120" s="56">
        <f t="shared" si="30"/>
        <v>4320.40816326531</v>
      </c>
      <c r="AG120" s="56">
        <f t="shared" si="17"/>
        <v>90.76472091698088</v>
      </c>
      <c r="AH120" s="56">
        <f t="shared" si="31"/>
        <v>3302.040816326531</v>
      </c>
      <c r="AI120" s="56">
        <f t="shared" si="18"/>
        <v>279.28117806623777</v>
      </c>
      <c r="AJ120" s="56">
        <f t="shared" si="32"/>
        <v>5200</v>
      </c>
      <c r="AK120" s="56">
        <f t="shared" si="19"/>
        <v>269.77973703082534</v>
      </c>
      <c r="AL120" s="56">
        <f t="shared" si="33"/>
        <v>7846.938775510195</v>
      </c>
      <c r="AM120" s="56">
        <f t="shared" si="20"/>
        <v>109.13380433227576</v>
      </c>
      <c r="AN120" s="33"/>
      <c r="AO120" s="33"/>
      <c r="AP120" s="33"/>
      <c r="AQ120" s="33"/>
    </row>
    <row r="121" spans="6:43" ht="12.75">
      <c r="F121" s="33"/>
      <c r="G121" s="33">
        <v>50</v>
      </c>
      <c r="H121" s="56">
        <f>LOOKUP($G$41,$G$42:$G$55,$M$42:$M$55)</f>
        <v>0</v>
      </c>
      <c r="I121" s="64">
        <f t="shared" si="35"/>
        <v>0</v>
      </c>
      <c r="J121" s="64">
        <f t="shared" si="34"/>
        <v>0</v>
      </c>
      <c r="K121" s="56">
        <f t="shared" si="7"/>
        <v>0</v>
      </c>
      <c r="L121" s="33">
        <f t="shared" si="36"/>
        <v>1</v>
      </c>
      <c r="M121" s="33"/>
      <c r="N121" s="33">
        <f>$M$43</f>
        <v>530</v>
      </c>
      <c r="O121" s="56">
        <f t="shared" si="8"/>
        <v>29.39877113577677</v>
      </c>
      <c r="P121" s="33">
        <f>$M$44</f>
        <v>1440</v>
      </c>
      <c r="Q121" s="56">
        <f t="shared" si="9"/>
        <v>-0.01770008320454508</v>
      </c>
      <c r="R121" s="33">
        <f>$M$45</f>
        <v>1585</v>
      </c>
      <c r="S121" s="56">
        <f t="shared" si="10"/>
        <v>0.12771961273392662</v>
      </c>
      <c r="T121" s="33">
        <f>$M$46</f>
        <v>1475</v>
      </c>
      <c r="U121" s="56">
        <f t="shared" si="11"/>
        <v>26.302313531399705</v>
      </c>
      <c r="V121" s="33">
        <f>$M$47</f>
        <v>2560</v>
      </c>
      <c r="W121" s="56">
        <f t="shared" si="12"/>
        <v>0.5117938070325181</v>
      </c>
      <c r="X121" s="33">
        <f>$M$48</f>
        <v>1925</v>
      </c>
      <c r="Y121" s="56">
        <f t="shared" si="13"/>
        <v>247.89415055606514</v>
      </c>
      <c r="Z121" s="33">
        <f>$M$49</f>
        <v>2950</v>
      </c>
      <c r="AA121" s="56">
        <f t="shared" si="14"/>
        <v>0.10094536480028182</v>
      </c>
      <c r="AB121" s="33">
        <f>$M$50</f>
        <v>3000</v>
      </c>
      <c r="AC121" s="56">
        <f t="shared" si="15"/>
        <v>99.92436919989996</v>
      </c>
      <c r="AD121" s="33">
        <f>$M$51</f>
        <v>3000</v>
      </c>
      <c r="AE121" s="56">
        <f t="shared" si="16"/>
        <v>82.46877530997153</v>
      </c>
      <c r="AF121" s="33">
        <f>$M$52</f>
        <v>4400</v>
      </c>
      <c r="AG121" s="56">
        <f t="shared" si="17"/>
        <v>59.00305657641729</v>
      </c>
      <c r="AH121" s="33">
        <f>$M$53</f>
        <v>3350</v>
      </c>
      <c r="AI121" s="56">
        <f t="shared" si="18"/>
        <v>266.69857127813884</v>
      </c>
      <c r="AJ121" s="33">
        <f>$M$54</f>
        <v>5300</v>
      </c>
      <c r="AK121" s="56">
        <f t="shared" si="19"/>
        <v>259.0161167837214</v>
      </c>
      <c r="AL121" s="33">
        <v>8000</v>
      </c>
      <c r="AM121" s="56">
        <f t="shared" si="20"/>
        <v>89.59218475647504</v>
      </c>
      <c r="AN121" s="33"/>
      <c r="AO121" s="33"/>
      <c r="AP121" s="33"/>
      <c r="AQ121" s="33"/>
    </row>
    <row r="122" spans="6:43" ht="12.75">
      <c r="F122" s="33"/>
      <c r="G122" s="33"/>
      <c r="H122" s="33"/>
      <c r="I122" s="64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6:43" ht="12.75">
      <c r="F123" s="33"/>
      <c r="G123" s="33"/>
      <c r="H123" s="33"/>
      <c r="I123" s="64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6:43" ht="12.75">
      <c r="F124" s="33"/>
      <c r="G124" s="33"/>
      <c r="H124" s="64"/>
      <c r="I124" s="64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6:43" ht="12.75">
      <c r="F125" s="33"/>
      <c r="G125" s="33"/>
      <c r="H125" s="64"/>
      <c r="I125" s="64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6:43" ht="12.75">
      <c r="F126" s="33"/>
      <c r="G126" s="33"/>
      <c r="H126" s="64"/>
      <c r="I126" s="64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6:43" ht="12.75">
      <c r="F127" s="33"/>
      <c r="G127" s="33"/>
      <c r="H127" s="64"/>
      <c r="I127" s="64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 spans="6:43" ht="12.75">
      <c r="F128" s="33"/>
      <c r="G128" s="33"/>
      <c r="H128" s="64"/>
      <c r="I128" s="64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 spans="6:43" ht="12.75">
      <c r="F129" s="33"/>
      <c r="G129" s="33"/>
      <c r="H129" s="64"/>
      <c r="I129" s="64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</row>
    <row r="130" spans="6:43" ht="12.75">
      <c r="F130" s="33"/>
      <c r="G130" s="33"/>
      <c r="H130" s="64"/>
      <c r="I130" s="64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</row>
    <row r="131" spans="6:43" ht="12.75">
      <c r="F131" s="33"/>
      <c r="G131" s="33"/>
      <c r="H131" s="64"/>
      <c r="I131" s="64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</row>
    <row r="132" spans="6:43" ht="12.75">
      <c r="F132" s="33"/>
      <c r="G132" s="33"/>
      <c r="H132" s="64"/>
      <c r="I132" s="64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 spans="6:43" ht="12.75">
      <c r="F133" s="33"/>
      <c r="G133" s="33"/>
      <c r="H133" s="64"/>
      <c r="I133" s="64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</row>
    <row r="134" spans="6:43" ht="12.75">
      <c r="F134" s="33"/>
      <c r="G134" s="33"/>
      <c r="H134" s="64"/>
      <c r="I134" s="64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</row>
    <row r="135" spans="6:43" ht="12.75">
      <c r="F135" s="33"/>
      <c r="G135" s="33"/>
      <c r="H135" s="64"/>
      <c r="I135" s="64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 spans="6:43" ht="12.75">
      <c r="F136" s="33"/>
      <c r="G136" s="33"/>
      <c r="H136" s="64"/>
      <c r="I136" s="64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 spans="6:43" ht="12.75">
      <c r="F137" s="33"/>
      <c r="G137" s="33"/>
      <c r="H137" s="64"/>
      <c r="I137" s="64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</row>
    <row r="138" spans="6:43" ht="12.75">
      <c r="F138" s="33"/>
      <c r="G138" s="33"/>
      <c r="H138" s="64"/>
      <c r="I138" s="64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</row>
    <row r="139" spans="6:43" ht="12.75">
      <c r="F139" s="33"/>
      <c r="G139" s="33"/>
      <c r="H139" s="64"/>
      <c r="I139" s="64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</row>
    <row r="140" spans="6:43" ht="12.75">
      <c r="F140" s="33"/>
      <c r="G140" s="33"/>
      <c r="H140" s="64"/>
      <c r="I140" s="64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</row>
    <row r="141" spans="6:43" ht="12.75">
      <c r="F141" s="33"/>
      <c r="G141" s="33"/>
      <c r="H141" s="64"/>
      <c r="I141" s="64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spans="6:43" ht="12.75">
      <c r="F142" s="33"/>
      <c r="G142" s="33"/>
      <c r="H142" s="64"/>
      <c r="I142" s="64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</row>
    <row r="143" spans="6:43" ht="12.75">
      <c r="F143" s="33"/>
      <c r="G143" s="33"/>
      <c r="H143" s="64"/>
      <c r="I143" s="64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</row>
    <row r="144" spans="6:43" ht="12.75">
      <c r="F144" s="33"/>
      <c r="G144" s="33"/>
      <c r="H144" s="64"/>
      <c r="I144" s="64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</row>
    <row r="145" spans="6:43" ht="12.75">
      <c r="F145" s="33"/>
      <c r="G145" s="33"/>
      <c r="H145" s="64"/>
      <c r="I145" s="64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</row>
    <row r="146" spans="6:43" ht="12.75">
      <c r="F146" s="33"/>
      <c r="G146" s="33"/>
      <c r="H146" s="64"/>
      <c r="I146" s="64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</row>
    <row r="147" spans="6:43" ht="12.75">
      <c r="F147" s="33"/>
      <c r="G147" s="33"/>
      <c r="H147" s="64"/>
      <c r="I147" s="64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</row>
    <row r="148" spans="6:43" ht="12.75">
      <c r="F148" s="33"/>
      <c r="G148" s="33"/>
      <c r="H148" s="64"/>
      <c r="I148" s="64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 spans="6:43" ht="12.75">
      <c r="F149" s="33"/>
      <c r="G149" s="33"/>
      <c r="H149" s="64"/>
      <c r="I149" s="64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</row>
    <row r="150" spans="6:43" ht="12.75">
      <c r="F150" s="33"/>
      <c r="G150" s="33"/>
      <c r="H150" s="64"/>
      <c r="I150" s="64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</row>
    <row r="151" spans="6:43" ht="12.75">
      <c r="F151" s="33"/>
      <c r="G151" s="33"/>
      <c r="H151" s="64"/>
      <c r="I151" s="64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</row>
    <row r="152" spans="6:43" ht="12.75">
      <c r="F152" s="33"/>
      <c r="G152" s="33"/>
      <c r="H152" s="64"/>
      <c r="I152" s="64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 spans="6:43" ht="12.75">
      <c r="F153" s="33"/>
      <c r="G153" s="33"/>
      <c r="H153" s="64"/>
      <c r="I153" s="64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spans="6:43" ht="12.75">
      <c r="F154" s="33"/>
      <c r="G154" s="33"/>
      <c r="H154" s="64"/>
      <c r="I154" s="64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 spans="6:43" ht="12.75">
      <c r="F155" s="33"/>
      <c r="G155" s="33"/>
      <c r="H155" s="64"/>
      <c r="I155" s="64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</row>
    <row r="156" spans="6:43" ht="12.75">
      <c r="F156" s="33"/>
      <c r="G156" s="33"/>
      <c r="H156" s="64"/>
      <c r="I156" s="64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</row>
    <row r="157" spans="6:43" ht="12.75">
      <c r="F157" s="33"/>
      <c r="G157" s="33"/>
      <c r="H157" s="64"/>
      <c r="I157" s="64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</row>
    <row r="158" spans="6:43" ht="12.75">
      <c r="F158" s="33"/>
      <c r="G158" s="33"/>
      <c r="H158" s="64"/>
      <c r="I158" s="64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</row>
    <row r="159" spans="6:43" ht="12.75">
      <c r="F159" s="33"/>
      <c r="G159" s="33"/>
      <c r="H159" s="64"/>
      <c r="I159" s="64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</row>
    <row r="160" spans="6:43" ht="12.75">
      <c r="F160" s="33"/>
      <c r="G160" s="33"/>
      <c r="H160" s="64"/>
      <c r="I160" s="64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</row>
    <row r="161" spans="6:43" ht="12.75">
      <c r="F161" s="33"/>
      <c r="G161" s="33"/>
      <c r="H161" s="64"/>
      <c r="I161" s="64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</row>
    <row r="162" spans="6:43" ht="12.75">
      <c r="F162" s="33"/>
      <c r="G162" s="33"/>
      <c r="H162" s="64"/>
      <c r="I162" s="64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</row>
    <row r="163" spans="6:43" ht="12.75">
      <c r="F163" s="33"/>
      <c r="G163" s="33"/>
      <c r="H163" s="64"/>
      <c r="I163" s="6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 spans="6:43" ht="12.75">
      <c r="F164" s="33"/>
      <c r="G164" s="33"/>
      <c r="H164" s="64"/>
      <c r="I164" s="64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6:43" ht="12.75">
      <c r="F165" s="33"/>
      <c r="G165" s="33"/>
      <c r="H165" s="64"/>
      <c r="I165" s="64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spans="6:43" ht="12.75">
      <c r="F166" s="33"/>
      <c r="G166" s="33"/>
      <c r="H166" s="64"/>
      <c r="I166" s="64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</row>
    <row r="167" spans="6:43" ht="12.75">
      <c r="F167" s="33"/>
      <c r="G167" s="33"/>
      <c r="H167" s="64"/>
      <c r="I167" s="64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</row>
    <row r="168" spans="6:43" ht="12.75">
      <c r="F168" s="33"/>
      <c r="G168" s="33"/>
      <c r="H168" s="64"/>
      <c r="I168" s="64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</row>
    <row r="169" spans="6:43" ht="12.75">
      <c r="F169" s="33"/>
      <c r="G169" s="33"/>
      <c r="H169" s="64"/>
      <c r="I169" s="64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</row>
    <row r="170" spans="6:43" ht="12.75">
      <c r="F170" s="33"/>
      <c r="G170" s="33"/>
      <c r="H170" s="64"/>
      <c r="I170" s="64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</row>
    <row r="171" spans="6:43" ht="12.75">
      <c r="F171" s="33"/>
      <c r="G171" s="33"/>
      <c r="H171" s="64"/>
      <c r="I171" s="64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</row>
    <row r="172" spans="6:43" ht="12.75">
      <c r="F172" s="33"/>
      <c r="G172" s="33"/>
      <c r="H172" s="64"/>
      <c r="I172" s="64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 spans="6:43" ht="12.75">
      <c r="F173" s="33"/>
      <c r="G173" s="33"/>
      <c r="H173" s="64"/>
      <c r="I173" s="64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</row>
    <row r="174" spans="6:43" ht="12.75">
      <c r="F174" s="33"/>
      <c r="G174" s="33"/>
      <c r="H174" s="64"/>
      <c r="I174" s="64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</row>
    <row r="175" spans="6:43" ht="12.75">
      <c r="F175" s="33"/>
      <c r="G175" s="33"/>
      <c r="H175" s="64"/>
      <c r="I175" s="64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</row>
    <row r="176" spans="6:43" ht="12.75">
      <c r="F176" s="33"/>
      <c r="G176" s="33"/>
      <c r="H176" s="64"/>
      <c r="I176" s="64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 spans="6:43" ht="12.75">
      <c r="F177" s="33"/>
      <c r="G177" s="33"/>
      <c r="H177" s="64"/>
      <c r="I177" s="64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6:43" ht="12.75">
      <c r="F178" s="33"/>
      <c r="G178" s="33"/>
      <c r="H178" s="64"/>
      <c r="I178" s="64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 spans="6:43" ht="12.75">
      <c r="F179" s="33"/>
      <c r="G179" s="33"/>
      <c r="H179" s="64"/>
      <c r="I179" s="64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</row>
    <row r="180" spans="6:43" ht="12.75">
      <c r="F180" s="33"/>
      <c r="G180" s="33"/>
      <c r="H180" s="64"/>
      <c r="I180" s="64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</row>
    <row r="181" spans="6:43" ht="12.75">
      <c r="F181" s="33"/>
      <c r="G181" s="33"/>
      <c r="H181" s="64"/>
      <c r="I181" s="64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</row>
    <row r="182" spans="6:43" ht="12.75">
      <c r="F182" s="33"/>
      <c r="G182" s="33"/>
      <c r="H182" s="64"/>
      <c r="I182" s="64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</row>
    <row r="183" spans="6:43" ht="12.75">
      <c r="F183" s="33"/>
      <c r="G183" s="33"/>
      <c r="H183" s="64"/>
      <c r="I183" s="64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</row>
    <row r="184" spans="6:43" ht="12.75">
      <c r="F184" s="33"/>
      <c r="G184" s="33"/>
      <c r="H184" s="64"/>
      <c r="I184" s="64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</row>
    <row r="185" spans="6:43" ht="12.75">
      <c r="F185" s="33"/>
      <c r="G185" s="33"/>
      <c r="H185" s="64"/>
      <c r="I185" s="64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6:43" ht="12.75">
      <c r="F186" s="33"/>
      <c r="G186" s="33"/>
      <c r="H186" s="64"/>
      <c r="I186" s="64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6:43" ht="12.75">
      <c r="F187" s="33"/>
      <c r="G187" s="33"/>
      <c r="H187" s="64"/>
      <c r="I187" s="64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</row>
    <row r="188" spans="6:43" ht="12.75">
      <c r="F188" s="33"/>
      <c r="G188" s="33"/>
      <c r="H188" s="64"/>
      <c r="I188" s="64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</row>
    <row r="189" spans="6:43" ht="12.75">
      <c r="F189" s="33"/>
      <c r="G189" s="33"/>
      <c r="H189" s="64"/>
      <c r="I189" s="64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</row>
    <row r="190" spans="6:43" ht="12.75">
      <c r="F190" s="33"/>
      <c r="G190" s="33"/>
      <c r="H190" s="64"/>
      <c r="I190" s="64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</row>
    <row r="191" spans="6:43" ht="12.75">
      <c r="F191" s="33"/>
      <c r="G191" s="33"/>
      <c r="H191" s="64"/>
      <c r="I191" s="64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</row>
    <row r="192" spans="6:43" ht="12.75">
      <c r="F192" s="33"/>
      <c r="G192" s="33"/>
      <c r="H192" s="64"/>
      <c r="I192" s="64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</row>
    <row r="193" spans="6:43" ht="12.75">
      <c r="F193" s="33"/>
      <c r="G193" s="33"/>
      <c r="H193" s="64"/>
      <c r="I193" s="64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</row>
    <row r="194" spans="6:43" ht="12.75">
      <c r="F194" s="33"/>
      <c r="G194" s="33"/>
      <c r="H194" s="64"/>
      <c r="I194" s="64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</row>
    <row r="195" spans="6:43" ht="12.75">
      <c r="F195" s="33"/>
      <c r="G195" s="33"/>
      <c r="H195" s="64"/>
      <c r="I195" s="64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</row>
    <row r="196" spans="6:43" ht="12.75">
      <c r="F196" s="33"/>
      <c r="G196" s="33"/>
      <c r="H196" s="64"/>
      <c r="I196" s="64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</row>
    <row r="197" spans="6:43" ht="12.75">
      <c r="F197" s="33"/>
      <c r="G197" s="33"/>
      <c r="H197" s="64"/>
      <c r="I197" s="64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</row>
    <row r="198" spans="6:43" ht="12.75">
      <c r="F198" s="33"/>
      <c r="G198" s="33"/>
      <c r="H198" s="64"/>
      <c r="I198" s="64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</row>
    <row r="199" spans="6:43" ht="12.75">
      <c r="F199" s="33"/>
      <c r="G199" s="33"/>
      <c r="H199" s="64"/>
      <c r="I199" s="64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</row>
    <row r="200" spans="6:43" ht="12.75">
      <c r="F200" s="33"/>
      <c r="G200" s="33"/>
      <c r="H200" s="64"/>
      <c r="I200" s="64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</row>
    <row r="201" spans="6:43" ht="12.75">
      <c r="F201" s="33"/>
      <c r="G201" s="33"/>
      <c r="H201" s="64"/>
      <c r="I201" s="64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</row>
    <row r="202" spans="6:43" ht="12.75">
      <c r="F202" s="33"/>
      <c r="G202" s="33"/>
      <c r="H202" s="64"/>
      <c r="I202" s="64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</row>
    <row r="203" spans="6:43" ht="12.75">
      <c r="F203" s="33"/>
      <c r="G203" s="33"/>
      <c r="H203" s="64"/>
      <c r="I203" s="64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</row>
    <row r="204" spans="6:43" ht="12.75">
      <c r="F204" s="33"/>
      <c r="G204" s="33"/>
      <c r="H204" s="64"/>
      <c r="I204" s="64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</row>
    <row r="205" spans="6:43" ht="12.75">
      <c r="F205" s="33"/>
      <c r="G205" s="33"/>
      <c r="H205" s="64"/>
      <c r="I205" s="64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</row>
    <row r="206" spans="6:43" ht="12.75">
      <c r="F206" s="33"/>
      <c r="G206" s="33"/>
      <c r="H206" s="64"/>
      <c r="I206" s="64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</row>
    <row r="207" spans="6:43" ht="12.75">
      <c r="F207" s="33"/>
      <c r="G207" s="33"/>
      <c r="H207" s="64"/>
      <c r="I207" s="64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</row>
    <row r="208" spans="6:43" ht="12.75">
      <c r="F208" s="33"/>
      <c r="G208" s="33"/>
      <c r="H208" s="64"/>
      <c r="I208" s="64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</row>
    <row r="209" spans="6:43" ht="12.75">
      <c r="F209" s="33"/>
      <c r="G209" s="33"/>
      <c r="H209" s="64"/>
      <c r="I209" s="64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</row>
    <row r="210" spans="6:43" ht="12.75">
      <c r="F210" s="33"/>
      <c r="G210" s="33"/>
      <c r="H210" s="64"/>
      <c r="I210" s="64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</row>
    <row r="211" spans="6:43" ht="12.75">
      <c r="F211" s="33"/>
      <c r="G211" s="33"/>
      <c r="H211" s="64"/>
      <c r="I211" s="64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</row>
    <row r="212" spans="6:43" ht="12.75">
      <c r="F212" s="33"/>
      <c r="G212" s="33"/>
      <c r="H212" s="64"/>
      <c r="I212" s="64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</row>
    <row r="213" spans="6:43" ht="12.75">
      <c r="F213" s="33"/>
      <c r="G213" s="33"/>
      <c r="H213" s="64"/>
      <c r="I213" s="64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</row>
    <row r="214" spans="6:43" ht="12.75">
      <c r="F214" s="33"/>
      <c r="G214" s="33"/>
      <c r="H214" s="64"/>
      <c r="I214" s="64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</row>
    <row r="215" spans="8:9" ht="12.75">
      <c r="H215" s="15"/>
      <c r="I215" s="15"/>
    </row>
    <row r="216" spans="8:9" ht="12.75">
      <c r="H216" s="15"/>
      <c r="I216" s="15"/>
    </row>
    <row r="217" spans="8:9" ht="12.75">
      <c r="H217" s="15"/>
      <c r="I217" s="15"/>
    </row>
    <row r="218" spans="8:9" ht="12.75">
      <c r="H218" s="15"/>
      <c r="I218" s="15"/>
    </row>
    <row r="219" spans="8:9" ht="12.75">
      <c r="H219" s="15"/>
      <c r="I219" s="15"/>
    </row>
    <row r="220" spans="8:9" ht="12.75">
      <c r="H220" s="15"/>
      <c r="I220" s="15"/>
    </row>
    <row r="221" spans="8:9" ht="12.75">
      <c r="H221" s="15"/>
      <c r="I221" s="15"/>
    </row>
    <row r="222" spans="8:9" ht="12.75">
      <c r="H222" s="15"/>
      <c r="I222" s="15"/>
    </row>
    <row r="223" spans="8:9" ht="12.75">
      <c r="H223" s="15"/>
      <c r="I223" s="15"/>
    </row>
    <row r="224" spans="8:9" ht="12.75">
      <c r="H224" s="15"/>
      <c r="I224" s="15"/>
    </row>
    <row r="225" spans="8:9" ht="12.75">
      <c r="H225" s="15"/>
      <c r="I225" s="15"/>
    </row>
    <row r="226" spans="8:9" ht="12.75">
      <c r="H226" s="15"/>
      <c r="I226" s="15"/>
    </row>
    <row r="227" spans="8:9" ht="12.75">
      <c r="H227" s="15"/>
      <c r="I227" s="15"/>
    </row>
    <row r="228" spans="8:9" ht="12.75">
      <c r="H228" s="15"/>
      <c r="I228" s="15"/>
    </row>
    <row r="229" spans="8:9" ht="12.75">
      <c r="H229" s="15"/>
      <c r="I229" s="15"/>
    </row>
    <row r="230" spans="8:9" ht="12.75">
      <c r="H230" s="15"/>
      <c r="I230" s="15"/>
    </row>
    <row r="231" spans="8:9" ht="12.75">
      <c r="H231" s="15"/>
      <c r="I231" s="15"/>
    </row>
    <row r="232" spans="8:9" ht="12.75">
      <c r="H232" s="15"/>
      <c r="I232" s="15"/>
    </row>
    <row r="233" spans="8:9" ht="12.75">
      <c r="H233" s="15"/>
      <c r="I233" s="15"/>
    </row>
    <row r="234" spans="8:9" ht="12.75">
      <c r="H234" s="15"/>
      <c r="I234" s="15"/>
    </row>
    <row r="235" spans="8:9" ht="12.75">
      <c r="H235" s="15"/>
      <c r="I235" s="15"/>
    </row>
    <row r="236" spans="8:9" ht="12.75">
      <c r="H236" s="15"/>
      <c r="I236" s="15"/>
    </row>
    <row r="237" spans="8:9" ht="12.75">
      <c r="H237" s="15"/>
      <c r="I237" s="15"/>
    </row>
    <row r="238" spans="8:9" ht="12.75">
      <c r="H238" s="15"/>
      <c r="I238" s="15"/>
    </row>
  </sheetData>
  <sheetProtection password="F238" sheet="1" objects="1" scenarios="1" selectLockedCells="1"/>
  <mergeCells count="18">
    <mergeCell ref="X70:Y70"/>
    <mergeCell ref="Z70:AA70"/>
    <mergeCell ref="AJ70:AK70"/>
    <mergeCell ref="AL70:AM70"/>
    <mergeCell ref="AB70:AC70"/>
    <mergeCell ref="AD70:AE70"/>
    <mergeCell ref="AF70:AG70"/>
    <mergeCell ref="AH70:AI70"/>
    <mergeCell ref="AE41:AF42"/>
    <mergeCell ref="AG41:AN41"/>
    <mergeCell ref="K3:L3"/>
    <mergeCell ref="V49:W49"/>
    <mergeCell ref="Y49:Z49"/>
    <mergeCell ref="N70:O70"/>
    <mergeCell ref="P70:Q70"/>
    <mergeCell ref="R70:S70"/>
    <mergeCell ref="T70:U70"/>
    <mergeCell ref="V70:W70"/>
  </mergeCells>
  <conditionalFormatting sqref="F11">
    <cfRule type="cellIs" priority="1" dxfId="2" operator="equal" stopIfTrue="1">
      <formula>"Con defl. diritti DT deve essere &gt;0!"</formula>
    </cfRule>
  </conditionalFormatting>
  <conditionalFormatting sqref="C13">
    <cfRule type="expression" priority="5" dxfId="0" stopIfTrue="1">
      <formula>$V$41=1</formula>
    </cfRule>
  </conditionalFormatting>
  <conditionalFormatting sqref="C11">
    <cfRule type="expression" priority="6" dxfId="0" stopIfTrue="1">
      <formula>$V$41=2</formula>
    </cfRule>
  </conditionalFormatting>
  <dataValidations count="2">
    <dataValidation type="whole" allowBlank="1" showInputMessage="1" showErrorMessage="1" errorTitle="Valori ammessi" error="La portata d'aria deve essere positiva" sqref="C9">
      <formula1>0</formula1>
      <formula2>10000</formula2>
    </dataValidation>
    <dataValidation type="whole" allowBlank="1" showInputMessage="1" showErrorMessage="1" sqref="C13 C11">
      <formula1>0</formula1>
      <formula2>1000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Tecnoventi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</dc:title>
  <dc:subject/>
  <dc:creator>Claudio ing. Sponchioni</dc:creator>
  <cp:keywords/>
  <dc:description/>
  <cp:lastModifiedBy>utente</cp:lastModifiedBy>
  <cp:lastPrinted>2008-08-06T15:09:08Z</cp:lastPrinted>
  <dcterms:created xsi:type="dcterms:W3CDTF">2007-09-21T07:39:03Z</dcterms:created>
  <dcterms:modified xsi:type="dcterms:W3CDTF">2014-12-22T12:46:15Z</dcterms:modified>
  <cp:category/>
  <cp:version/>
  <cp:contentType/>
  <cp:contentStatus/>
</cp:coreProperties>
</file>